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data_negro_210423\proyecto e modificacion_mgrh\versiones finales_portales\"/>
    </mc:Choice>
  </mc:AlternateContent>
  <bookViews>
    <workbookView xWindow="-120" yWindow="-120" windowWidth="20730" windowHeight="11040" tabRatio="886" firstSheet="6" activeTab="9"/>
  </bookViews>
  <sheets>
    <sheet name="MET-INDIVIDUALES" sheetId="1" r:id="rId1"/>
    <sheet name="ACT.EXT." sheetId="2" r:id="rId2"/>
    <sheet name="APOR.DEST." sheetId="9" r:id="rId3"/>
    <sheet name="HAB.SOCIOCOG_Sup-Jerar" sheetId="3" r:id="rId4"/>
    <sheet name="CRIT.PRINC RECT_Sup-Jerar" sheetId="12" r:id="rId5"/>
    <sheet name="CRIT.PRINC RECT_3°-Eval" sheetId="6" r:id="rId6"/>
    <sheet name="MET-INSTITUCIONALES" sheetId="7" r:id="rId7"/>
    <sheet name="RES.CAPACITACION" sheetId="5" r:id="rId8"/>
    <sheet name="HAB.SOCIOCOG_AUTO" sheetId="8" r:id="rId9"/>
    <sheet name="RESULTADO FINAL" sheetId="10" r:id="rId10"/>
    <sheet name="tablas de calculo" sheetId="11" state="hidden" r:id="rId11"/>
  </sheets>
  <externalReferences>
    <externalReference r:id="rId12"/>
    <externalReference r:id="rId13"/>
  </externalReferences>
  <definedNames>
    <definedName name="_VAL1" localSheetId="4">'tablas de calculo'!#REF!</definedName>
    <definedName name="_VAL1">'tablas de calculo'!#REF!</definedName>
    <definedName name="_VAL2">'tablas de calculo'!$BH$2</definedName>
    <definedName name="_VAL3">'tablas de calculo'!$BH$3</definedName>
    <definedName name="ACT.EXT.DA1">'tablas de calculo'!$BI$1</definedName>
    <definedName name="ACT.EXT.DA2">'tablas de calculo'!$BI$2</definedName>
    <definedName name="ACT.EXT.DA3">'tablas de calculo'!$BI$3</definedName>
    <definedName name="APORT.DEST.DA1">'tablas de calculo'!$BI$8</definedName>
    <definedName name="APORT.DEST.DA10">'tablas de calculo'!$BI$17</definedName>
    <definedName name="APORT.DEST.DA11">'tablas de calculo'!$BI$18</definedName>
    <definedName name="APORT.DEST.DA12">'tablas de calculo'!$BI$19</definedName>
    <definedName name="APORT.DEST.DA13">'tablas de calculo'!$BI$20</definedName>
    <definedName name="APORT.DEST.DA2">'tablas de calculo'!$BI$9</definedName>
    <definedName name="APORT.DEST.DA3">'tablas de calculo'!$BI$10</definedName>
    <definedName name="APORT.DEST.DA4">'tablas de calculo'!$BI$11</definedName>
    <definedName name="APORT.DEST.DA5">'tablas de calculo'!$BI$12</definedName>
    <definedName name="APORT.DEST.DA6">'tablas de calculo'!$BI$13</definedName>
    <definedName name="APORT.DEST.DA7">'tablas de calculo'!$BI$14</definedName>
    <definedName name="APORT.DEST.DA8">'tablas de calculo'!$BI$15</definedName>
    <definedName name="APORT.DEST.DA9">'tablas de calculo'!$BI$16</definedName>
    <definedName name="_xlnm.Print_Area" localSheetId="1">ACT.EXT.!$B$1:$K$43</definedName>
    <definedName name="_xlnm.Print_Area" localSheetId="2">APOR.DEST.!$B$1:$K$57</definedName>
    <definedName name="_xlnm.Print_Area" localSheetId="5">'CRIT.PRINC RECT_3°-Eval'!$A$1:$L$118</definedName>
    <definedName name="_xlnm.Print_Area" localSheetId="4">'CRIT.PRINC RECT_Sup-Jerar'!$A$1:$L$118</definedName>
    <definedName name="_xlnm.Print_Area" localSheetId="8">HAB.SOCIOCOG_AUTO!$A$1:$K$64</definedName>
    <definedName name="_xlnm.Print_Area" localSheetId="3">'HAB.SOCIOCOG_Sup-Jerar'!$B$1:$K$66</definedName>
    <definedName name="_xlnm.Print_Area" localSheetId="0">'MET-INDIVIDUALES'!$A$1:$V$72</definedName>
    <definedName name="_xlnm.Print_Area" localSheetId="6">'MET-INSTITUCIONALES'!$A$1:$M$52</definedName>
    <definedName name="_xlnm.Print_Area" localSheetId="7">'RES.CAPACITACION'!$B$1:$K$33</definedName>
    <definedName name="_xlnm.Print_Area" localSheetId="9">'RESULTADO FINAL'!$A$1:$I$87</definedName>
    <definedName name="_xlnm.Print_Area" localSheetId="10">'tablas de calculo'!$A$1:$BE$52</definedName>
    <definedName name="eapauto1">'[1]tablas de calculo'!$R$46</definedName>
    <definedName name="eapautoda1">'tablas de calculo'!$K$77</definedName>
    <definedName name="eapautoda10">'tablas de calculo'!$K$86</definedName>
    <definedName name="eapautoda11">'tablas de calculo'!$K$87</definedName>
    <definedName name="eapautoda12">'tablas de calculo'!$K$88</definedName>
    <definedName name="eapautoda13">'tablas de calculo'!$K$89</definedName>
    <definedName name="eapautoda14">'tablas de calculo'!$K$90</definedName>
    <definedName name="eapautoda2">'tablas de calculo'!$K$78</definedName>
    <definedName name="eapautoda3">'tablas de calculo'!$K$79</definedName>
    <definedName name="eapautoda4">'tablas de calculo'!$K$80</definedName>
    <definedName name="eapautoda5">'tablas de calculo'!$K$81</definedName>
    <definedName name="eapautoda6">'tablas de calculo'!$K$82</definedName>
    <definedName name="eapautoda7">'tablas de calculo'!$K$83</definedName>
    <definedName name="eapautoda8">'tablas de calculo'!$K$84</definedName>
    <definedName name="eapautoda9">'tablas de calculo'!$K$85</definedName>
    <definedName name="eapjefe1">'[1]tablas de calculo'!$T$32</definedName>
    <definedName name="eapjefeda1">'tablas de calculo'!$K$59</definedName>
    <definedName name="eapjefeda10">'tablas de calculo'!$K$68</definedName>
    <definedName name="eapjefeda11">'tablas de calculo'!$K$69</definedName>
    <definedName name="eapjefeda12">'tablas de calculo'!$K$70</definedName>
    <definedName name="eapjefeda13">'tablas de calculo'!$K$71</definedName>
    <definedName name="eapjefeda14">'tablas de calculo'!$K$72</definedName>
    <definedName name="eapjefeda2">'tablas de calculo'!$K$60</definedName>
    <definedName name="eapjefeda3">'tablas de calculo'!$K$61</definedName>
    <definedName name="eapjefeda4">'tablas de calculo'!$K$62</definedName>
    <definedName name="eapjefeda5">'tablas de calculo'!$K$63</definedName>
    <definedName name="eapjefeda6">'tablas de calculo'!$K$64</definedName>
    <definedName name="eapjefeda7">'tablas de calculo'!$K$65</definedName>
    <definedName name="eapjefeda8">'tablas de calculo'!$K$66</definedName>
    <definedName name="eapjefeda9">'tablas de calculo'!$K$67</definedName>
    <definedName name="eapsup1">'[1]tablas de calculo'!$M$32</definedName>
    <definedName name="eapsupda1">'tablas de calculo'!$K$41</definedName>
    <definedName name="eapsupda10">'tablas de calculo'!$K$50</definedName>
    <definedName name="eapsupda11">'tablas de calculo'!$K$51</definedName>
    <definedName name="eapsupda12">'tablas de calculo'!$K$52</definedName>
    <definedName name="eapsupda13">'tablas de calculo'!$K$53</definedName>
    <definedName name="eapsupda14">'tablas de calculo'!$K$54</definedName>
    <definedName name="eapsupda2">'tablas de calculo'!$K$42</definedName>
    <definedName name="eapsupda3">'tablas de calculo'!$K$43</definedName>
    <definedName name="eapsupda4">'tablas de calculo'!$K$44</definedName>
    <definedName name="eapsupda5">'tablas de calculo'!$K$45</definedName>
    <definedName name="eapsupda6">'tablas de calculo'!$K$46</definedName>
    <definedName name="eapsupda7">'tablas de calculo'!$K$47</definedName>
    <definedName name="eapsupda8">'tablas de calculo'!$K$48</definedName>
    <definedName name="eapsupda9">'tablas de calculo'!$K$49</definedName>
    <definedName name="eapsupdesada1" localSheetId="4">'tablas de calculo'!#REF!</definedName>
    <definedName name="eapsupdesada1">'tablas de calculo'!#REF!</definedName>
    <definedName name="eapsupdesada2" localSheetId="4">'tablas de calculo'!#REF!</definedName>
    <definedName name="eapsupdesada2">'tablas de calculo'!#REF!</definedName>
    <definedName name="eapsupdesada3" localSheetId="4">'tablas de calculo'!#REF!</definedName>
    <definedName name="eapsupdesada3">'tablas de calculo'!#REF!</definedName>
    <definedName name="eapsupdesada4" localSheetId="4">'tablas de calculo'!#REF!</definedName>
    <definedName name="eapsupdesada4">'tablas de calculo'!#REF!</definedName>
    <definedName name="eapSUPDESARROLLO1">'[1]tablas de calculo'!$AA$53</definedName>
    <definedName name="metacol1">'[1]tablas de calculo'!$AL$46</definedName>
    <definedName name="metascolecda1">'tablas de calculo'!$AK$65</definedName>
    <definedName name="metascolecda2">'tablas de calculo'!$AK$66</definedName>
    <definedName name="metascolecda3">'tablas de calculo'!$AK$67</definedName>
    <definedName name="metascolecda4">'tablas de calculo'!$AK$68</definedName>
    <definedName name="metascolecda5">'tablas de calculo'!$AK$69</definedName>
    <definedName name="metasindida1">'tablas de calculo'!$AK$52</definedName>
    <definedName name="metasindida2">'tablas de calculo'!$AK$53</definedName>
    <definedName name="metasindida3">'tablas de calculo'!$AK$54</definedName>
    <definedName name="metasindida4">'tablas de calculo'!$AK$55</definedName>
    <definedName name="metasindida5">'tablas de calculo'!$AK$56</definedName>
    <definedName name="metasindivi1">'[2]tablas de calculo'!$AG$46</definedName>
    <definedName name="PARM1">'tablas de calculo'!$BL$2:$BL$5</definedName>
    <definedName name="solo">'tablas de calculo'!$BF$2+'tablas de calculo'!$BF$2</definedName>
    <definedName name="solver_cvg" localSheetId="5" hidden="1">0.0001</definedName>
    <definedName name="solver_cvg" localSheetId="4" hidden="1">0.0001</definedName>
    <definedName name="solver_drv" localSheetId="5" hidden="1">1</definedName>
    <definedName name="solver_drv" localSheetId="4" hidden="1">1</definedName>
    <definedName name="solver_est" localSheetId="5" hidden="1">1</definedName>
    <definedName name="solver_est" localSheetId="4" hidden="1">1</definedName>
    <definedName name="solver_itr" localSheetId="5" hidden="1">100</definedName>
    <definedName name="solver_itr" localSheetId="4" hidden="1">100</definedName>
    <definedName name="solver_lin" localSheetId="5" hidden="1">2</definedName>
    <definedName name="solver_lin" localSheetId="4" hidden="1">2</definedName>
    <definedName name="solver_neg" localSheetId="5" hidden="1">2</definedName>
    <definedName name="solver_neg" localSheetId="4" hidden="1">2</definedName>
    <definedName name="solver_num" localSheetId="5" hidden="1">0</definedName>
    <definedName name="solver_num" localSheetId="4" hidden="1">0</definedName>
    <definedName name="solver_nwt" localSheetId="5" hidden="1">1</definedName>
    <definedName name="solver_nwt" localSheetId="4" hidden="1">1</definedName>
    <definedName name="solver_opt" localSheetId="5" hidden="1">'CRIT.PRINC RECT_3°-Eval'!$H$43</definedName>
    <definedName name="solver_opt" localSheetId="4" hidden="1">'CRIT.PRINC RECT_Sup-Jerar'!$H$43</definedName>
    <definedName name="solver_pre" localSheetId="5" hidden="1">0.000001</definedName>
    <definedName name="solver_pre" localSheetId="4" hidden="1">0.000001</definedName>
    <definedName name="solver_scl" localSheetId="5" hidden="1">2</definedName>
    <definedName name="solver_scl" localSheetId="4" hidden="1">2</definedName>
    <definedName name="solver_sho" localSheetId="5" hidden="1">2</definedName>
    <definedName name="solver_sho" localSheetId="4" hidden="1">2</definedName>
    <definedName name="solver_tim" localSheetId="5" hidden="1">100</definedName>
    <definedName name="solver_tim" localSheetId="4" hidden="1">100</definedName>
    <definedName name="solver_tol" localSheetId="5" hidden="1">0.05</definedName>
    <definedName name="solver_tol" localSheetId="4" hidden="1">0.05</definedName>
    <definedName name="solver_typ" localSheetId="5" hidden="1">1</definedName>
    <definedName name="solver_typ" localSheetId="4" hidden="1">1</definedName>
    <definedName name="solver_val" localSheetId="5" hidden="1">0</definedName>
    <definedName name="solver_val" localSheetId="4" hidden="1">0</definedName>
    <definedName name="vapor1">'[1]tablas de calculo'!$BE$1</definedName>
    <definedName name="Z_15006202_85AD_4E10_8C21_6DEA9B3667B0_.wvu.Cols" localSheetId="1" hidden="1">ACT.EXT.!$M:$IV</definedName>
    <definedName name="Z_15006202_85AD_4E10_8C21_6DEA9B3667B0_.wvu.Cols" localSheetId="2" hidden="1">APOR.DEST.!$M:$IV</definedName>
    <definedName name="Z_15006202_85AD_4E10_8C21_6DEA9B3667B0_.wvu.Cols" localSheetId="5" hidden="1">'CRIT.PRINC RECT_3°-Eval'!$M:$IV</definedName>
    <definedName name="Z_15006202_85AD_4E10_8C21_6DEA9B3667B0_.wvu.Cols" localSheetId="4" hidden="1">'CRIT.PRINC RECT_Sup-Jerar'!$M:$IV</definedName>
    <definedName name="Z_15006202_85AD_4E10_8C21_6DEA9B3667B0_.wvu.Cols" localSheetId="8" hidden="1">HAB.SOCIOCOG_AUTO!$L:$IU</definedName>
    <definedName name="Z_15006202_85AD_4E10_8C21_6DEA9B3667B0_.wvu.Cols" localSheetId="3" hidden="1">'HAB.SOCIOCOG_Sup-Jerar'!$M:$IV</definedName>
    <definedName name="Z_15006202_85AD_4E10_8C21_6DEA9B3667B0_.wvu.Cols" localSheetId="0" hidden="1">'MET-INDIVIDUALES'!$M:$IV</definedName>
    <definedName name="Z_15006202_85AD_4E10_8C21_6DEA9B3667B0_.wvu.Cols" localSheetId="6" hidden="1">'MET-INSTITUCIONALES'!$O:$IV</definedName>
    <definedName name="Z_15006202_85AD_4E10_8C21_6DEA9B3667B0_.wvu.Cols" localSheetId="7" hidden="1">'RES.CAPACITACION'!$M:$IV</definedName>
    <definedName name="Z_15006202_85AD_4E10_8C21_6DEA9B3667B0_.wvu.Cols" localSheetId="9" hidden="1">'RESULTADO FINAL'!$K:$IV</definedName>
    <definedName name="Z_15006202_85AD_4E10_8C21_6DEA9B3667B0_.wvu.Cols" localSheetId="10" hidden="1">'tablas de calculo'!$B:$IX</definedName>
    <definedName name="Z_15006202_85AD_4E10_8C21_6DEA9B3667B0_.wvu.PrintArea" localSheetId="1" hidden="1">ACT.EXT.!$B$1:$K$43</definedName>
    <definedName name="Z_15006202_85AD_4E10_8C21_6DEA9B3667B0_.wvu.PrintArea" localSheetId="2" hidden="1">APOR.DEST.!$B$1:$K$57</definedName>
    <definedName name="Z_15006202_85AD_4E10_8C21_6DEA9B3667B0_.wvu.PrintArea" localSheetId="5" hidden="1">'CRIT.PRINC RECT_3°-Eval'!$A$1:$L$118</definedName>
    <definedName name="Z_15006202_85AD_4E10_8C21_6DEA9B3667B0_.wvu.PrintArea" localSheetId="4" hidden="1">'CRIT.PRINC RECT_Sup-Jerar'!$A$1:$L$118</definedName>
    <definedName name="Z_15006202_85AD_4E10_8C21_6DEA9B3667B0_.wvu.PrintArea" localSheetId="8" hidden="1">HAB.SOCIOCOG_AUTO!$A$1:$K$64</definedName>
    <definedName name="Z_15006202_85AD_4E10_8C21_6DEA9B3667B0_.wvu.PrintArea" localSheetId="3" hidden="1">'HAB.SOCIOCOG_Sup-Jerar'!$B$1:$K$66</definedName>
    <definedName name="Z_15006202_85AD_4E10_8C21_6DEA9B3667B0_.wvu.PrintArea" localSheetId="0" hidden="1">'MET-INDIVIDUALES'!$B$4:$K$73</definedName>
    <definedName name="Z_15006202_85AD_4E10_8C21_6DEA9B3667B0_.wvu.PrintArea" localSheetId="6" hidden="1">'MET-INSTITUCIONALES'!$A$1:$M$60</definedName>
    <definedName name="Z_15006202_85AD_4E10_8C21_6DEA9B3667B0_.wvu.PrintArea" localSheetId="7" hidden="1">'RES.CAPACITACION'!$B$1:$K$34</definedName>
    <definedName name="Z_15006202_85AD_4E10_8C21_6DEA9B3667B0_.wvu.PrintArea" localSheetId="9" hidden="1">'RESULTADO FINAL'!$A$3:$I$87</definedName>
    <definedName name="Z_15006202_85AD_4E10_8C21_6DEA9B3667B0_.wvu.PrintArea" localSheetId="10" hidden="1">'tablas de calculo'!$A$1:$BE$52</definedName>
    <definedName name="Z_15006202_85AD_4E10_8C21_6DEA9B3667B0_.wvu.Rows" localSheetId="1" hidden="1">ACT.EXT.!$52:$65536,ACT.EXT.!$45:$51</definedName>
    <definedName name="Z_15006202_85AD_4E10_8C21_6DEA9B3667B0_.wvu.Rows" localSheetId="2" hidden="1">APOR.DEST.!$65:$65536,APOR.DEST.!$56:$62</definedName>
    <definedName name="Z_15006202_85AD_4E10_8C21_6DEA9B3667B0_.wvu.Rows" localSheetId="5" hidden="1">'CRIT.PRINC RECT_3°-Eval'!$119:$65539,'CRIT.PRINC RECT_3°-Eval'!$59:$118</definedName>
    <definedName name="Z_15006202_85AD_4E10_8C21_6DEA9B3667B0_.wvu.Rows" localSheetId="4" hidden="1">'CRIT.PRINC RECT_Sup-Jerar'!$119:$65539,'CRIT.PRINC RECT_Sup-Jerar'!$59:$118</definedName>
    <definedName name="Z_15006202_85AD_4E10_8C21_6DEA9B3667B0_.wvu.Rows" localSheetId="8" hidden="1">HAB.SOCIOCOG_AUTO!$93:$65546,HAB.SOCIOCOG_AUTO!$66:$92</definedName>
    <definedName name="Z_15006202_85AD_4E10_8C21_6DEA9B3667B0_.wvu.Rows" localSheetId="3" hidden="1">'HAB.SOCIOCOG_Sup-Jerar'!$107:$65547,'HAB.SOCIOCOG_Sup-Jerar'!$68:$106</definedName>
    <definedName name="Z_15006202_85AD_4E10_8C21_6DEA9B3667B0_.wvu.Rows" localSheetId="0" hidden="1">'MET-INDIVIDUALES'!#REF!,'MET-INDIVIDUALES'!$74:$151</definedName>
    <definedName name="Z_15006202_85AD_4E10_8C21_6DEA9B3667B0_.wvu.Rows" localSheetId="6" hidden="1">'MET-INSTITUCIONALES'!#REF!,'MET-INSTITUCIONALES'!$53:$158</definedName>
    <definedName name="Z_15006202_85AD_4E10_8C21_6DEA9B3667B0_.wvu.Rows" localSheetId="7" hidden="1">'RES.CAPACITACION'!$42:$65536,'RES.CAPACITACION'!$34:$41</definedName>
    <definedName name="Z_15006202_85AD_4E10_8C21_6DEA9B3667B0_.wvu.Rows" localSheetId="9" hidden="1">'RESULTADO FINAL'!$68:$65534,'RESULTADO FINAL'!#REF!,'RESULTADO FINAL'!$60:$67</definedName>
    <definedName name="Z_15006202_85AD_4E10_8C21_6DEA9B3667B0_.wvu.Rows" localSheetId="10" hidden="1">'tablas de calculo'!$268:$65536,'tablas de calculo'!$2:$267</definedName>
  </definedNames>
  <calcPr calcId="162913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13" i="11" l="1"/>
  <c r="H30" i="11"/>
  <c r="AJ1" i="11"/>
  <c r="AF1" i="11"/>
  <c r="M1" i="11"/>
  <c r="R27" i="11"/>
  <c r="AJ32" i="11"/>
  <c r="AG32" i="11" l="1"/>
  <c r="AL32" i="11"/>
  <c r="W25" i="11"/>
  <c r="Y25" i="11" s="1"/>
  <c r="W26" i="11"/>
  <c r="Y26" i="11" s="1"/>
  <c r="W27" i="11"/>
  <c r="Y27" i="11" s="1"/>
  <c r="W24" i="11"/>
  <c r="Y24" i="11" s="1"/>
  <c r="W22" i="11"/>
  <c r="Y22" i="11" s="1"/>
  <c r="W21" i="11"/>
  <c r="Y21" i="11" s="1"/>
  <c r="W20" i="11"/>
  <c r="Y20" i="11" s="1"/>
  <c r="W14" i="11"/>
  <c r="Y14" i="11" s="1"/>
  <c r="W15" i="11"/>
  <c r="Y15" i="11" s="1"/>
  <c r="W16" i="11"/>
  <c r="Y16" i="11" s="1"/>
  <c r="W17" i="11"/>
  <c r="Y17" i="11" s="1"/>
  <c r="W18" i="11"/>
  <c r="Y18" i="11" s="1"/>
  <c r="W13" i="11"/>
  <c r="Y13" i="11" s="1"/>
  <c r="W9" i="11"/>
  <c r="Y9" i="11" s="1"/>
  <c r="W10" i="11"/>
  <c r="Y10" i="11" s="1"/>
  <c r="W11" i="11"/>
  <c r="Y11" i="11" s="1"/>
  <c r="W8" i="11"/>
  <c r="Y8" i="11" s="1"/>
  <c r="W2" i="11"/>
  <c r="Y2" i="11" s="1"/>
  <c r="W3" i="11"/>
  <c r="Y3" i="11" s="1"/>
  <c r="W4" i="11"/>
  <c r="Y4" i="11" s="1"/>
  <c r="W5" i="11"/>
  <c r="Y5" i="11" s="1"/>
  <c r="W6" i="11"/>
  <c r="Y6" i="11" s="1"/>
  <c r="W1" i="11"/>
  <c r="Y1" i="11" s="1"/>
  <c r="Z28" i="11"/>
  <c r="BA2" i="11"/>
  <c r="BA10" i="11"/>
  <c r="BA9" i="11"/>
  <c r="BA8" i="11"/>
  <c r="BA7" i="11"/>
  <c r="BA6" i="11"/>
  <c r="BA11" i="11"/>
  <c r="BA12" i="11"/>
  <c r="BA5" i="11"/>
  <c r="BA4" i="11"/>
  <c r="BA3" i="11"/>
  <c r="BA1" i="11"/>
  <c r="BD3" i="11"/>
  <c r="BD2" i="11"/>
  <c r="BD1" i="11"/>
  <c r="E19" i="11"/>
  <c r="F19" i="11" s="1"/>
  <c r="E20" i="11"/>
  <c r="F20" i="11" s="1"/>
  <c r="E21" i="11"/>
  <c r="F21" i="11" s="1"/>
  <c r="E22" i="11"/>
  <c r="F22" i="11" s="1"/>
  <c r="E23" i="11"/>
  <c r="F23" i="11" s="1"/>
  <c r="E24" i="11"/>
  <c r="F24" i="11" s="1"/>
  <c r="E25" i="11"/>
  <c r="F25" i="11" s="1"/>
  <c r="E26" i="11"/>
  <c r="F26" i="11" s="1"/>
  <c r="E27" i="11"/>
  <c r="F27" i="11" s="1"/>
  <c r="E28" i="11"/>
  <c r="F28" i="11" s="1"/>
  <c r="E29" i="11"/>
  <c r="F29" i="11" s="1"/>
  <c r="E30" i="11"/>
  <c r="F30" i="11" s="1"/>
  <c r="E31" i="11"/>
  <c r="F31" i="11" s="1"/>
  <c r="E32" i="11"/>
  <c r="F32" i="11" s="1"/>
  <c r="E33" i="11"/>
  <c r="F33" i="11" s="1"/>
  <c r="E34" i="11"/>
  <c r="F34" i="11" s="1"/>
  <c r="E35" i="11"/>
  <c r="F35" i="11" s="1"/>
  <c r="E36" i="11"/>
  <c r="F36" i="11" s="1"/>
  <c r="E37" i="11"/>
  <c r="F37" i="11" s="1"/>
  <c r="E38" i="11"/>
  <c r="F38" i="11" s="1"/>
  <c r="E39" i="11"/>
  <c r="F39" i="11" s="1"/>
  <c r="E40" i="11"/>
  <c r="F40" i="11" s="1"/>
  <c r="E41" i="11"/>
  <c r="F41" i="11" s="1"/>
  <c r="E42" i="11"/>
  <c r="F42" i="11" s="1"/>
  <c r="E43" i="11"/>
  <c r="F43" i="11" s="1"/>
  <c r="E44" i="11"/>
  <c r="F44" i="11" s="1"/>
  <c r="E45" i="11"/>
  <c r="F45" i="11" s="1"/>
  <c r="E46" i="11"/>
  <c r="F46" i="11" s="1"/>
  <c r="E47" i="11"/>
  <c r="F47" i="11" s="1"/>
  <c r="E48" i="11"/>
  <c r="F48" i="11" s="1"/>
  <c r="E49" i="11"/>
  <c r="F49" i="11" s="1"/>
  <c r="E50" i="11"/>
  <c r="F50" i="11" s="1"/>
  <c r="E51" i="11"/>
  <c r="F51" i="11" s="1"/>
  <c r="E52" i="11"/>
  <c r="F52" i="11" s="1"/>
  <c r="E53" i="11"/>
  <c r="F53" i="11" s="1"/>
  <c r="E54" i="11"/>
  <c r="F54" i="11" s="1"/>
  <c r="E55" i="11"/>
  <c r="F55" i="11" s="1"/>
  <c r="E56" i="11"/>
  <c r="F56" i="11" s="1"/>
  <c r="E57" i="11"/>
  <c r="F57" i="11" s="1"/>
  <c r="E58" i="11"/>
  <c r="F58" i="11" s="1"/>
  <c r="E59" i="11"/>
  <c r="F59" i="11" s="1"/>
  <c r="E60" i="11"/>
  <c r="F60" i="11" s="1"/>
  <c r="E61" i="11"/>
  <c r="F61" i="11" s="1"/>
  <c r="E62" i="11"/>
  <c r="F62" i="11" s="1"/>
  <c r="E63" i="11"/>
  <c r="F63" i="11" s="1"/>
  <c r="E64" i="11"/>
  <c r="F64" i="11" s="1"/>
  <c r="E65" i="11"/>
  <c r="F65" i="11" s="1"/>
  <c r="E66" i="11"/>
  <c r="F66" i="11" s="1"/>
  <c r="E67" i="11"/>
  <c r="F67" i="11" s="1"/>
  <c r="E68" i="11"/>
  <c r="F68" i="11" s="1"/>
  <c r="E69" i="11"/>
  <c r="F69" i="11" s="1"/>
  <c r="E70" i="11"/>
  <c r="F70" i="11" s="1"/>
  <c r="E71" i="11"/>
  <c r="F71" i="11" s="1"/>
  <c r="E72" i="11"/>
  <c r="F72" i="11" s="1"/>
  <c r="E73" i="11"/>
  <c r="F73" i="11" s="1"/>
  <c r="E74" i="11"/>
  <c r="F74" i="11" s="1"/>
  <c r="E75" i="11"/>
  <c r="F75" i="11" s="1"/>
  <c r="E76" i="11"/>
  <c r="F76" i="11" s="1"/>
  <c r="E77" i="11"/>
  <c r="F77" i="11" s="1"/>
  <c r="E78" i="11"/>
  <c r="F78" i="11" s="1"/>
  <c r="E79" i="11"/>
  <c r="F79" i="11" s="1"/>
  <c r="E80" i="11"/>
  <c r="F80" i="11" s="1"/>
  <c r="E81" i="11"/>
  <c r="F81" i="11" s="1"/>
  <c r="E82" i="11"/>
  <c r="F82" i="11" s="1"/>
  <c r="E83" i="11"/>
  <c r="F83" i="11" s="1"/>
  <c r="E84" i="11"/>
  <c r="F84" i="11" s="1"/>
  <c r="E85" i="11"/>
  <c r="F85" i="11" s="1"/>
  <c r="E86" i="11"/>
  <c r="F86" i="11" s="1"/>
  <c r="E87" i="11"/>
  <c r="F87" i="11" s="1"/>
  <c r="E88" i="11"/>
  <c r="F88" i="11" s="1"/>
  <c r="E89" i="11"/>
  <c r="F89" i="11" s="1"/>
  <c r="E90" i="11"/>
  <c r="F90" i="11" s="1"/>
  <c r="E91" i="11"/>
  <c r="F91" i="11" s="1"/>
  <c r="E92" i="11"/>
  <c r="F92" i="11" s="1"/>
  <c r="E93" i="11"/>
  <c r="F93" i="11" s="1"/>
  <c r="E94" i="11"/>
  <c r="F94" i="11" s="1"/>
  <c r="E95" i="11"/>
  <c r="F95" i="11" s="1"/>
  <c r="E96" i="11"/>
  <c r="F96" i="11" s="1"/>
  <c r="E97" i="11"/>
  <c r="F97" i="11" s="1"/>
  <c r="E98" i="11"/>
  <c r="F98" i="11" s="1"/>
  <c r="E99" i="11"/>
  <c r="F99" i="11" s="1"/>
  <c r="E100" i="11"/>
  <c r="F100" i="11" s="1"/>
  <c r="E101" i="11"/>
  <c r="F101" i="11" s="1"/>
  <c r="E102" i="11"/>
  <c r="F102" i="11" s="1"/>
  <c r="E103" i="11"/>
  <c r="F103" i="11" s="1"/>
  <c r="E104" i="11"/>
  <c r="F104" i="11" s="1"/>
  <c r="E105" i="11"/>
  <c r="F105" i="11" s="1"/>
  <c r="E106" i="11"/>
  <c r="F106" i="11" s="1"/>
  <c r="E107" i="11"/>
  <c r="F107" i="11" s="1"/>
  <c r="E108" i="11"/>
  <c r="F108" i="11" s="1"/>
  <c r="E109" i="11"/>
  <c r="F109" i="11" s="1"/>
  <c r="E110" i="11"/>
  <c r="F110" i="11" s="1"/>
  <c r="E111" i="11"/>
  <c r="F111" i="11" s="1"/>
  <c r="E112" i="11"/>
  <c r="F112" i="11" s="1"/>
  <c r="E113" i="11"/>
  <c r="F113" i="11" s="1"/>
  <c r="E114" i="11"/>
  <c r="F114" i="11" s="1"/>
  <c r="E115" i="11"/>
  <c r="F115" i="11" s="1"/>
  <c r="E116" i="11"/>
  <c r="F116" i="11" s="1"/>
  <c r="E117" i="11"/>
  <c r="F117" i="11" s="1"/>
  <c r="E118" i="11"/>
  <c r="F118" i="11" s="1"/>
  <c r="E119" i="11"/>
  <c r="F119" i="11" s="1"/>
  <c r="E120" i="11"/>
  <c r="F120" i="11" s="1"/>
  <c r="E121" i="11"/>
  <c r="F121" i="11" s="1"/>
  <c r="E122" i="11"/>
  <c r="F122" i="11" s="1"/>
  <c r="E123" i="11"/>
  <c r="F123" i="11" s="1"/>
  <c r="E124" i="11"/>
  <c r="F124" i="11" s="1"/>
  <c r="E125" i="11"/>
  <c r="F125" i="11" s="1"/>
  <c r="E126" i="11"/>
  <c r="F126" i="11" s="1"/>
  <c r="E127" i="11"/>
  <c r="F127" i="11" s="1"/>
  <c r="E128" i="11"/>
  <c r="F128" i="11" s="1"/>
  <c r="E129" i="11"/>
  <c r="F129" i="11" s="1"/>
  <c r="E130" i="11"/>
  <c r="F130" i="11" s="1"/>
  <c r="E131" i="11"/>
  <c r="F131" i="11" s="1"/>
  <c r="E132" i="11"/>
  <c r="F132" i="11" s="1"/>
  <c r="E133" i="11"/>
  <c r="F133" i="11" s="1"/>
  <c r="E134" i="11"/>
  <c r="F134" i="11" s="1"/>
  <c r="E135" i="11"/>
  <c r="F135" i="11" s="1"/>
  <c r="E136" i="11"/>
  <c r="F136" i="11" s="1"/>
  <c r="E137" i="11"/>
  <c r="F137" i="11" s="1"/>
  <c r="E138" i="11"/>
  <c r="F138" i="11" s="1"/>
  <c r="E139" i="11"/>
  <c r="F139" i="11" s="1"/>
  <c r="E140" i="11"/>
  <c r="F140" i="11" s="1"/>
  <c r="E141" i="11"/>
  <c r="F141" i="11" s="1"/>
  <c r="E142" i="11"/>
  <c r="F142" i="11" s="1"/>
  <c r="E143" i="11"/>
  <c r="F143" i="11" s="1"/>
  <c r="E144" i="11"/>
  <c r="F144" i="11" s="1"/>
  <c r="E145" i="11"/>
  <c r="F145" i="11" s="1"/>
  <c r="E146" i="11"/>
  <c r="F146" i="11" s="1"/>
  <c r="E147" i="11"/>
  <c r="F147" i="11" s="1"/>
  <c r="E18" i="11"/>
  <c r="F18" i="11" s="1"/>
  <c r="B19" i="11"/>
  <c r="C19" i="11" s="1"/>
  <c r="B20" i="11"/>
  <c r="C20" i="11" s="1"/>
  <c r="B21" i="11"/>
  <c r="C21" i="11" s="1"/>
  <c r="B22" i="11"/>
  <c r="C22" i="11" s="1"/>
  <c r="B23" i="11"/>
  <c r="C23" i="11" s="1"/>
  <c r="B24" i="11"/>
  <c r="C24" i="11" s="1"/>
  <c r="B25" i="11"/>
  <c r="C25" i="11" s="1"/>
  <c r="B26" i="11"/>
  <c r="C26" i="11" s="1"/>
  <c r="B27" i="11"/>
  <c r="C27" i="11" s="1"/>
  <c r="B28" i="11"/>
  <c r="C28" i="11" s="1"/>
  <c r="B29" i="11"/>
  <c r="C29" i="11" s="1"/>
  <c r="B30" i="11"/>
  <c r="C30" i="11" s="1"/>
  <c r="B31" i="11"/>
  <c r="C31" i="11" s="1"/>
  <c r="B32" i="11"/>
  <c r="C32" i="11" s="1"/>
  <c r="B33" i="11"/>
  <c r="C33" i="11" s="1"/>
  <c r="B34" i="11"/>
  <c r="C34" i="11" s="1"/>
  <c r="B35" i="11"/>
  <c r="C35" i="11" s="1"/>
  <c r="B36" i="11"/>
  <c r="C36" i="11" s="1"/>
  <c r="B37" i="11"/>
  <c r="C37" i="11" s="1"/>
  <c r="B38" i="11"/>
  <c r="C38" i="11" s="1"/>
  <c r="B39" i="11"/>
  <c r="C39" i="11" s="1"/>
  <c r="B40" i="11"/>
  <c r="C40" i="11" s="1"/>
  <c r="B41" i="11"/>
  <c r="C41" i="11" s="1"/>
  <c r="B42" i="11"/>
  <c r="C42" i="11" s="1"/>
  <c r="B43" i="11"/>
  <c r="C43" i="11" s="1"/>
  <c r="B44" i="11"/>
  <c r="C44" i="11" s="1"/>
  <c r="B45" i="11"/>
  <c r="C45" i="11" s="1"/>
  <c r="B46" i="11"/>
  <c r="C46" i="11" s="1"/>
  <c r="B47" i="11"/>
  <c r="C47" i="11" s="1"/>
  <c r="B18" i="11"/>
  <c r="C18" i="11" s="1"/>
  <c r="AO43" i="11"/>
  <c r="AN43" i="11"/>
  <c r="AM43" i="11"/>
  <c r="R58" i="11"/>
  <c r="T58" i="11" s="1"/>
  <c r="R69" i="11"/>
  <c r="R68" i="11"/>
  <c r="T68" i="11" s="1"/>
  <c r="R67" i="11"/>
  <c r="T67" i="11" s="1"/>
  <c r="R66" i="11"/>
  <c r="T66" i="11" s="1"/>
  <c r="R65" i="11"/>
  <c r="T65" i="11" s="1"/>
  <c r="R63" i="11"/>
  <c r="T63" i="11" s="1"/>
  <c r="R62" i="11"/>
  <c r="T62" i="11" s="1"/>
  <c r="R61" i="11"/>
  <c r="T61" i="11" s="1"/>
  <c r="R59" i="11"/>
  <c r="T59" i="11" s="1"/>
  <c r="R57" i="11"/>
  <c r="T57" i="11" s="1"/>
  <c r="R56" i="11"/>
  <c r="T56" i="11" s="1"/>
  <c r="R55" i="11"/>
  <c r="T55" i="11" s="1"/>
  <c r="R54" i="11"/>
  <c r="T54" i="11" s="1"/>
  <c r="R52" i="11"/>
  <c r="T52" i="11" s="1"/>
  <c r="R51" i="11"/>
  <c r="T51" i="11" s="1"/>
  <c r="R50" i="11"/>
  <c r="T50" i="11" s="1"/>
  <c r="R49" i="11"/>
  <c r="T49" i="11" s="1"/>
  <c r="R47" i="11"/>
  <c r="T47" i="11" s="1"/>
  <c r="R46" i="11"/>
  <c r="T46" i="11" s="1"/>
  <c r="R45" i="11"/>
  <c r="T45" i="11" s="1"/>
  <c r="R44" i="11"/>
  <c r="T44" i="11" s="1"/>
  <c r="R43" i="11"/>
  <c r="T43" i="11" s="1"/>
  <c r="R42" i="11"/>
  <c r="T42" i="11" s="1"/>
  <c r="R17" i="11"/>
  <c r="T17" i="11" s="1"/>
  <c r="M26" i="11"/>
  <c r="O26" i="11" s="1"/>
  <c r="M27" i="11"/>
  <c r="O27" i="11" s="1"/>
  <c r="M28" i="11"/>
  <c r="O28" i="11" s="1"/>
  <c r="M29" i="11"/>
  <c r="O29" i="11" s="1"/>
  <c r="B43" i="8"/>
  <c r="B44" i="8"/>
  <c r="B45" i="8"/>
  <c r="B46" i="8"/>
  <c r="M23" i="11"/>
  <c r="O23" i="11" s="1"/>
  <c r="M22" i="11"/>
  <c r="O22" i="11" s="1"/>
  <c r="M21" i="11"/>
  <c r="O21" i="11" s="1"/>
  <c r="M20" i="11"/>
  <c r="O20" i="11" s="1"/>
  <c r="B36" i="8"/>
  <c r="B37" i="8"/>
  <c r="M17" i="11"/>
  <c r="O17" i="11" s="1"/>
  <c r="M16" i="11"/>
  <c r="O16" i="11" s="1"/>
  <c r="M15" i="11"/>
  <c r="O15" i="11" s="1"/>
  <c r="M14" i="11"/>
  <c r="O14" i="11" s="1"/>
  <c r="B29" i="8"/>
  <c r="B30" i="8"/>
  <c r="B31" i="8"/>
  <c r="B32" i="8"/>
  <c r="B28" i="8"/>
  <c r="M10" i="11"/>
  <c r="O10" i="11" s="1"/>
  <c r="M9" i="11"/>
  <c r="O9" i="11" s="1"/>
  <c r="M8" i="11"/>
  <c r="O8" i="11" s="1"/>
  <c r="B26" i="8"/>
  <c r="B23" i="8"/>
  <c r="B24" i="8"/>
  <c r="B22" i="8"/>
  <c r="H28" i="11"/>
  <c r="J28" i="11" s="1"/>
  <c r="H27" i="11"/>
  <c r="J27" i="11" s="1"/>
  <c r="H26" i="11"/>
  <c r="J26" i="11" s="1"/>
  <c r="H21" i="11"/>
  <c r="J21" i="11" s="1"/>
  <c r="H20" i="11"/>
  <c r="J20" i="11" s="1"/>
  <c r="H15" i="11"/>
  <c r="J15" i="11" s="1"/>
  <c r="H14" i="11"/>
  <c r="J14" i="11" s="1"/>
  <c r="H10" i="11"/>
  <c r="J10" i="11" s="1"/>
  <c r="H9" i="11"/>
  <c r="J9" i="11" s="1"/>
  <c r="H8" i="11"/>
  <c r="J8" i="11" s="1"/>
  <c r="H3" i="11"/>
  <c r="H4" i="11"/>
  <c r="AK33" i="11" l="1"/>
  <c r="AK34" i="11" s="1"/>
  <c r="AN32" i="11" s="1"/>
  <c r="AO32" i="11" s="1"/>
  <c r="AL15" i="11"/>
  <c r="AL24" i="11" s="1"/>
  <c r="Y28" i="11"/>
  <c r="Y19" i="11"/>
  <c r="Y7" i="11"/>
  <c r="X1" i="11" s="1"/>
  <c r="AA1" i="11" s="1"/>
  <c r="Y23" i="11"/>
  <c r="X22" i="11" s="1"/>
  <c r="AA22" i="11" s="1"/>
  <c r="Y12" i="11"/>
  <c r="T64" i="11"/>
  <c r="S61" i="11" s="1"/>
  <c r="T53" i="11"/>
  <c r="S51" i="11" s="1"/>
  <c r="V51" i="11" s="1"/>
  <c r="T69" i="11"/>
  <c r="S68" i="11" s="1"/>
  <c r="V68" i="11" s="1"/>
  <c r="T48" i="11"/>
  <c r="S42" i="11" s="1"/>
  <c r="V42" i="11" s="1"/>
  <c r="T60" i="11"/>
  <c r="S54" i="11" s="1"/>
  <c r="T27" i="11"/>
  <c r="R26" i="11"/>
  <c r="T26" i="11" s="1"/>
  <c r="R25" i="11"/>
  <c r="T25" i="11" s="1"/>
  <c r="R24" i="11"/>
  <c r="T24" i="11" s="1"/>
  <c r="R22" i="11"/>
  <c r="T22" i="11" s="1"/>
  <c r="R21" i="11"/>
  <c r="T21" i="11" s="1"/>
  <c r="R20" i="11"/>
  <c r="T20" i="11" s="1"/>
  <c r="R18" i="11"/>
  <c r="T18" i="11" s="1"/>
  <c r="R16" i="11"/>
  <c r="T16" i="11" s="1"/>
  <c r="R15" i="11"/>
  <c r="T15" i="11" s="1"/>
  <c r="R14" i="11"/>
  <c r="T14" i="11" s="1"/>
  <c r="R13" i="11"/>
  <c r="T13" i="11" s="1"/>
  <c r="R11" i="11"/>
  <c r="T11" i="11" s="1"/>
  <c r="R10" i="11"/>
  <c r="T10" i="11" s="1"/>
  <c r="R9" i="11"/>
  <c r="T9" i="11" s="1"/>
  <c r="R8" i="11"/>
  <c r="T8" i="11" s="1"/>
  <c r="R6" i="11"/>
  <c r="T6" i="11" s="1"/>
  <c r="R5" i="11"/>
  <c r="T5" i="11" s="1"/>
  <c r="R4" i="11"/>
  <c r="T4" i="11" s="1"/>
  <c r="R3" i="11"/>
  <c r="R2" i="11"/>
  <c r="R1" i="11"/>
  <c r="T1" i="11" s="1"/>
  <c r="M25" i="11"/>
  <c r="O25" i="11" s="1"/>
  <c r="M19" i="11"/>
  <c r="O19" i="11" s="1"/>
  <c r="M11" i="11"/>
  <c r="O11" i="11" s="1"/>
  <c r="M13" i="11"/>
  <c r="O13" i="11" s="1"/>
  <c r="M7" i="11"/>
  <c r="O7" i="11" s="1"/>
  <c r="M5" i="11"/>
  <c r="M4" i="11"/>
  <c r="O4" i="11" s="1"/>
  <c r="M3" i="11"/>
  <c r="M2" i="11"/>
  <c r="H29" i="11"/>
  <c r="J29" i="11" s="1"/>
  <c r="H25" i="11"/>
  <c r="J25" i="11" s="1"/>
  <c r="H23" i="11"/>
  <c r="J23" i="11" s="1"/>
  <c r="H22" i="11"/>
  <c r="J22" i="11" s="1"/>
  <c r="H19" i="11"/>
  <c r="J19" i="11" s="1"/>
  <c r="H17" i="11"/>
  <c r="J17" i="11" s="1"/>
  <c r="H16" i="11"/>
  <c r="J16" i="11" s="1"/>
  <c r="H13" i="11"/>
  <c r="J13" i="11" s="1"/>
  <c r="H11" i="11"/>
  <c r="J11" i="11" s="1"/>
  <c r="H7" i="11"/>
  <c r="J7" i="11" s="1"/>
  <c r="H5" i="11"/>
  <c r="J5" i="11" s="1"/>
  <c r="J4" i="11"/>
  <c r="H2" i="11"/>
  <c r="B52" i="8"/>
  <c r="B51" i="8"/>
  <c r="B50" i="8"/>
  <c r="B49" i="8"/>
  <c r="B48" i="8"/>
  <c r="B42" i="8"/>
  <c r="B40" i="8"/>
  <c r="B41" i="8"/>
  <c r="B39" i="8"/>
  <c r="B38" i="8"/>
  <c r="B35" i="8"/>
  <c r="B33" i="8"/>
  <c r="B27" i="8"/>
  <c r="B25" i="8"/>
  <c r="B21" i="8"/>
  <c r="B19" i="8"/>
  <c r="B12" i="8"/>
  <c r="B18" i="8"/>
  <c r="B17" i="8"/>
  <c r="B16" i="8"/>
  <c r="B15" i="8"/>
  <c r="B14" i="8"/>
  <c r="E44" i="1"/>
  <c r="AM32" i="11" l="1"/>
  <c r="E29" i="10"/>
  <c r="X5" i="11"/>
  <c r="AA5" i="11" s="1"/>
  <c r="X4" i="11"/>
  <c r="AA4" i="11" s="1"/>
  <c r="X3" i="11"/>
  <c r="AA3" i="11" s="1"/>
  <c r="X2" i="11"/>
  <c r="AA2" i="11" s="1"/>
  <c r="X6" i="11"/>
  <c r="AA6" i="11" s="1"/>
  <c r="X24" i="11"/>
  <c r="AA24" i="11" s="1"/>
  <c r="Y30" i="11"/>
  <c r="X25" i="11"/>
  <c r="AA25" i="11" s="1"/>
  <c r="X27" i="11"/>
  <c r="AA27" i="11" s="1"/>
  <c r="X26" i="11"/>
  <c r="AA26" i="11" s="1"/>
  <c r="X21" i="11"/>
  <c r="AA21" i="11" s="1"/>
  <c r="X20" i="11"/>
  <c r="AA20" i="11" s="1"/>
  <c r="X13" i="11"/>
  <c r="AA13" i="11" s="1"/>
  <c r="X16" i="11"/>
  <c r="AA16" i="11" s="1"/>
  <c r="X17" i="11"/>
  <c r="AA17" i="11" s="1"/>
  <c r="X15" i="11"/>
  <c r="AA15" i="11" s="1"/>
  <c r="X14" i="11"/>
  <c r="AA14" i="11" s="1"/>
  <c r="X18" i="11"/>
  <c r="AA18" i="11" s="1"/>
  <c r="S43" i="11"/>
  <c r="V43" i="11" s="1"/>
  <c r="S50" i="11"/>
  <c r="V50" i="11" s="1"/>
  <c r="S49" i="11"/>
  <c r="V49" i="11" s="1"/>
  <c r="S52" i="11"/>
  <c r="V52" i="11" s="1"/>
  <c r="S44" i="11"/>
  <c r="V44" i="11" s="1"/>
  <c r="S67" i="11"/>
  <c r="V67" i="11" s="1"/>
  <c r="S66" i="11"/>
  <c r="V66" i="11" s="1"/>
  <c r="V61" i="11"/>
  <c r="V54" i="11"/>
  <c r="T71" i="11"/>
  <c r="O24" i="11"/>
  <c r="T28" i="11"/>
  <c r="S65" i="11" s="1"/>
  <c r="V65" i="11" s="1"/>
  <c r="T23" i="11"/>
  <c r="O30" i="11"/>
  <c r="T19" i="11"/>
  <c r="T12" i="11"/>
  <c r="O18" i="11"/>
  <c r="O12" i="11"/>
  <c r="J24" i="11"/>
  <c r="J18" i="11"/>
  <c r="I13" i="11" s="1"/>
  <c r="L13" i="11" s="1"/>
  <c r="J12" i="11"/>
  <c r="G5" i="2"/>
  <c r="I55" i="3" s="1"/>
  <c r="G6" i="5" s="1"/>
  <c r="G6" i="2"/>
  <c r="I56" i="3" s="1"/>
  <c r="G7" i="5" s="1"/>
  <c r="AA7" i="11" l="1"/>
  <c r="AA28" i="11"/>
  <c r="AA19" i="11"/>
  <c r="C43" i="12" s="1"/>
  <c r="AA23" i="11"/>
  <c r="C44" i="12" s="1"/>
  <c r="V69" i="11"/>
  <c r="V53" i="11"/>
  <c r="I49" i="6"/>
  <c r="F43" i="7" s="1"/>
  <c r="E55" i="8" s="1"/>
  <c r="G6" i="9" s="1"/>
  <c r="D51" i="10" s="1"/>
  <c r="I49" i="12"/>
  <c r="I48" i="6"/>
  <c r="F42" i="7" s="1"/>
  <c r="E54" i="8" s="1"/>
  <c r="G5" i="9" s="1"/>
  <c r="D50" i="10" s="1"/>
  <c r="I48" i="12"/>
  <c r="N14" i="11"/>
  <c r="Q14" i="11" s="1"/>
  <c r="N17" i="11"/>
  <c r="Q17" i="11" s="1"/>
  <c r="N15" i="11"/>
  <c r="Q15" i="11" s="1"/>
  <c r="N16" i="11"/>
  <c r="Q16" i="11" s="1"/>
  <c r="I16" i="11"/>
  <c r="L16" i="11" s="1"/>
  <c r="I14" i="11"/>
  <c r="L14" i="11" s="1"/>
  <c r="I15" i="11"/>
  <c r="L15" i="11" s="1"/>
  <c r="I17" i="11"/>
  <c r="L17" i="11" s="1"/>
  <c r="I19" i="11"/>
  <c r="L19" i="11" s="1"/>
  <c r="I20" i="11"/>
  <c r="L20" i="11" s="1"/>
  <c r="I21" i="11"/>
  <c r="L21" i="11" s="1"/>
  <c r="I8" i="11"/>
  <c r="L8" i="11" s="1"/>
  <c r="I9" i="11"/>
  <c r="L9" i="11" s="1"/>
  <c r="I10" i="11"/>
  <c r="L10" i="11" s="1"/>
  <c r="I11" i="11"/>
  <c r="L11" i="11" s="1"/>
  <c r="I7" i="11"/>
  <c r="L7" i="11" s="1"/>
  <c r="N13" i="11"/>
  <c r="Q13" i="11" s="1"/>
  <c r="I23" i="11"/>
  <c r="L23" i="11" s="1"/>
  <c r="I22" i="11"/>
  <c r="L22" i="11" s="1"/>
  <c r="AJ5" i="11"/>
  <c r="AJ4" i="11"/>
  <c r="AH5" i="11"/>
  <c r="AI5" i="11" s="1"/>
  <c r="AH4" i="11"/>
  <c r="AI4" i="11" s="1"/>
  <c r="AF6" i="11"/>
  <c r="AF5" i="11"/>
  <c r="AF4" i="11"/>
  <c r="AD5" i="11"/>
  <c r="AE5" i="11" s="1"/>
  <c r="AD4" i="11"/>
  <c r="AE4" i="11" s="1"/>
  <c r="AG4" i="11" s="1"/>
  <c r="J6" i="9"/>
  <c r="J4" i="9"/>
  <c r="E43" i="7"/>
  <c r="P30" i="11"/>
  <c r="U28" i="11" s="1"/>
  <c r="P23" i="11"/>
  <c r="N23" i="11" s="1"/>
  <c r="Q23" i="11" s="1"/>
  <c r="P11" i="11"/>
  <c r="U11" i="11" s="1"/>
  <c r="P5" i="11"/>
  <c r="AF2" i="11"/>
  <c r="AF3" i="11"/>
  <c r="AF7" i="11"/>
  <c r="O5" i="11"/>
  <c r="T2" i="11"/>
  <c r="T3" i="11"/>
  <c r="O2" i="11"/>
  <c r="O3" i="11"/>
  <c r="J3" i="11"/>
  <c r="H1" i="11"/>
  <c r="J1" i="11" s="1"/>
  <c r="J2" i="11"/>
  <c r="B3" i="2"/>
  <c r="B3" i="3" s="1"/>
  <c r="AD7" i="11"/>
  <c r="AE7" i="11" s="1"/>
  <c r="AD1" i="11"/>
  <c r="AE1" i="11" s="1"/>
  <c r="AG1" i="11" s="1"/>
  <c r="AD2" i="11"/>
  <c r="AE2" i="11" s="1"/>
  <c r="AD3" i="11"/>
  <c r="AE3" i="11" s="1"/>
  <c r="AG3" i="11" s="1"/>
  <c r="AD6" i="11"/>
  <c r="AE6" i="11" s="1"/>
  <c r="AH7" i="11"/>
  <c r="AI7" i="11" s="1"/>
  <c r="AJ7" i="11"/>
  <c r="AJ2" i="11"/>
  <c r="AJ3" i="11"/>
  <c r="AJ6" i="11"/>
  <c r="K23" i="2"/>
  <c r="K24" i="2"/>
  <c r="K25" i="2"/>
  <c r="F47" i="10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J3" i="2"/>
  <c r="J3" i="3" s="1"/>
  <c r="J3" i="12" s="1"/>
  <c r="G3" i="2"/>
  <c r="G3" i="3" s="1"/>
  <c r="G3" i="12" s="1"/>
  <c r="AH6" i="11"/>
  <c r="AI6" i="11" s="1"/>
  <c r="AK6" i="11" s="1"/>
  <c r="AH1" i="11"/>
  <c r="AI1" i="11" s="1"/>
  <c r="AK1" i="11" s="1"/>
  <c r="AH2" i="11"/>
  <c r="AI2" i="11" s="1"/>
  <c r="AK2" i="11" s="1"/>
  <c r="AH3" i="11"/>
  <c r="AI3" i="11" s="1"/>
  <c r="AK3" i="11" s="1"/>
  <c r="B8" i="2"/>
  <c r="B8" i="3" s="1"/>
  <c r="J6" i="2"/>
  <c r="J6" i="3"/>
  <c r="B47" i="10"/>
  <c r="E50" i="3" s="1"/>
  <c r="B9" i="2"/>
  <c r="B9" i="3" s="1"/>
  <c r="G7" i="2"/>
  <c r="G7" i="3" s="1"/>
  <c r="G8" i="2"/>
  <c r="G8" i="3" s="1"/>
  <c r="G8" i="12" s="1"/>
  <c r="B7" i="2"/>
  <c r="B7" i="3" s="1"/>
  <c r="J5" i="2"/>
  <c r="J5" i="3" s="1"/>
  <c r="J5" i="12" s="1"/>
  <c r="B5" i="2"/>
  <c r="B5" i="3" s="1"/>
  <c r="B5" i="12" s="1"/>
  <c r="B6" i="2"/>
  <c r="B6" i="3" s="1"/>
  <c r="B6" i="12" s="1"/>
  <c r="B50" i="10"/>
  <c r="B52" i="10"/>
  <c r="B4" i="2"/>
  <c r="B4" i="3" s="1"/>
  <c r="G4" i="2"/>
  <c r="G4" i="3" s="1"/>
  <c r="J4" i="2"/>
  <c r="J4" i="3" s="1"/>
  <c r="B10" i="2"/>
  <c r="B10" i="3" s="1"/>
  <c r="B29" i="2"/>
  <c r="B40" i="9" s="1"/>
  <c r="B41" i="9"/>
  <c r="G41" i="9"/>
  <c r="B31" i="2"/>
  <c r="B42" i="9" s="1"/>
  <c r="B43" i="9"/>
  <c r="G43" i="9"/>
  <c r="B45" i="9"/>
  <c r="G45" i="9"/>
  <c r="E45" i="7"/>
  <c r="E55" i="3"/>
  <c r="G55" i="3"/>
  <c r="AJ40" i="11"/>
  <c r="AJ41" i="11"/>
  <c r="AJ42" i="11"/>
  <c r="AJ43" i="11"/>
  <c r="AJ44" i="11"/>
  <c r="AJ45" i="11"/>
  <c r="AJ39" i="11"/>
  <c r="AP8" i="11"/>
  <c r="AG6" i="11" l="1"/>
  <c r="C49" i="1" s="1"/>
  <c r="AK5" i="11"/>
  <c r="AG5" i="11"/>
  <c r="C48" i="1" s="1"/>
  <c r="AK7" i="11"/>
  <c r="C45" i="7" s="1"/>
  <c r="AG7" i="11"/>
  <c r="C50" i="1" s="1"/>
  <c r="AK4" i="11"/>
  <c r="Q18" i="11"/>
  <c r="C50" i="8" s="1"/>
  <c r="AG2" i="11"/>
  <c r="C45" i="1" s="1"/>
  <c r="C44" i="1"/>
  <c r="S24" i="11"/>
  <c r="S25" i="11"/>
  <c r="S26" i="11"/>
  <c r="V26" i="11" s="1"/>
  <c r="S27" i="11"/>
  <c r="V27" i="11" s="1"/>
  <c r="S10" i="11"/>
  <c r="V10" i="11" s="1"/>
  <c r="Z11" i="11"/>
  <c r="X10" i="11" s="1"/>
  <c r="AA10" i="11" s="1"/>
  <c r="C45" i="12"/>
  <c r="B30" i="5"/>
  <c r="G48" i="12"/>
  <c r="B28" i="5"/>
  <c r="E48" i="12"/>
  <c r="B22" i="5"/>
  <c r="E43" i="12"/>
  <c r="C39" i="7"/>
  <c r="B8" i="6"/>
  <c r="B4" i="7" s="1"/>
  <c r="B8" i="12"/>
  <c r="J6" i="6"/>
  <c r="I6" i="8" s="1"/>
  <c r="J7" i="5" s="1"/>
  <c r="J6" i="12"/>
  <c r="J4" i="6"/>
  <c r="I4" i="8" s="1"/>
  <c r="J5" i="5" s="1"/>
  <c r="J4" i="12"/>
  <c r="B4" i="6"/>
  <c r="B4" i="8" s="1"/>
  <c r="B4" i="9" s="1"/>
  <c r="B4" i="12"/>
  <c r="G4" i="6"/>
  <c r="G4" i="8" s="1"/>
  <c r="G4" i="9" s="1"/>
  <c r="G4" i="12"/>
  <c r="B7" i="6"/>
  <c r="B7" i="12"/>
  <c r="G7" i="6"/>
  <c r="G7" i="12"/>
  <c r="AN42" i="11"/>
  <c r="AM42" i="11"/>
  <c r="B3" i="6"/>
  <c r="B3" i="8" s="1"/>
  <c r="B3" i="9" s="1"/>
  <c r="B6" i="10" s="1"/>
  <c r="B3" i="12"/>
  <c r="B10" i="5"/>
  <c r="B9" i="12"/>
  <c r="B10" i="6"/>
  <c r="B8" i="7" s="1"/>
  <c r="B10" i="12"/>
  <c r="N29" i="11"/>
  <c r="Q29" i="11" s="1"/>
  <c r="N26" i="11"/>
  <c r="Q26" i="11" s="1"/>
  <c r="N28" i="11"/>
  <c r="Q28" i="11" s="1"/>
  <c r="N27" i="11"/>
  <c r="Q27" i="11" s="1"/>
  <c r="N25" i="11"/>
  <c r="Q25" i="11" s="1"/>
  <c r="N22" i="11"/>
  <c r="Q22" i="11" s="1"/>
  <c r="N10" i="11"/>
  <c r="Q10" i="11" s="1"/>
  <c r="N9" i="11"/>
  <c r="Q9" i="11" s="1"/>
  <c r="N8" i="11"/>
  <c r="Q8" i="11" s="1"/>
  <c r="N7" i="11"/>
  <c r="Q7" i="11" s="1"/>
  <c r="S8" i="11"/>
  <c r="V8" i="11" s="1"/>
  <c r="S9" i="11"/>
  <c r="V9" i="11" s="1"/>
  <c r="S11" i="11"/>
  <c r="V11" i="11" s="1"/>
  <c r="U22" i="11"/>
  <c r="U18" i="11"/>
  <c r="T7" i="11"/>
  <c r="N11" i="11"/>
  <c r="Q11" i="11" s="1"/>
  <c r="M30" i="11"/>
  <c r="L18" i="11"/>
  <c r="O1" i="11"/>
  <c r="N21" i="11"/>
  <c r="Q21" i="11" s="1"/>
  <c r="L24" i="11"/>
  <c r="J30" i="11"/>
  <c r="I28" i="11" s="1"/>
  <c r="L28" i="11" s="1"/>
  <c r="C42" i="7"/>
  <c r="C41" i="7"/>
  <c r="C40" i="7"/>
  <c r="C43" i="7"/>
  <c r="J6" i="11"/>
  <c r="C44" i="7"/>
  <c r="G9" i="5"/>
  <c r="G8" i="6"/>
  <c r="G8" i="8" s="1"/>
  <c r="G8" i="9" s="1"/>
  <c r="AJ8" i="11"/>
  <c r="B9" i="6"/>
  <c r="J6" i="5"/>
  <c r="J5" i="6"/>
  <c r="I5" i="8" s="1"/>
  <c r="J5" i="9" s="1"/>
  <c r="G10" i="10" s="1"/>
  <c r="J4" i="5"/>
  <c r="J3" i="6"/>
  <c r="I3" i="8" s="1"/>
  <c r="J3" i="9" s="1"/>
  <c r="D10" i="10" s="1"/>
  <c r="G3" i="6"/>
  <c r="G3" i="8" s="1"/>
  <c r="G3" i="9" s="1"/>
  <c r="B10" i="10" s="1"/>
  <c r="G4" i="5"/>
  <c r="G8" i="5"/>
  <c r="B9" i="5"/>
  <c r="B5" i="6"/>
  <c r="B5" i="8" s="1"/>
  <c r="B5" i="9" s="1"/>
  <c r="B8" i="10" s="1"/>
  <c r="B6" i="5"/>
  <c r="B8" i="8"/>
  <c r="B8" i="9" s="1"/>
  <c r="B5" i="7"/>
  <c r="G7" i="8"/>
  <c r="G7" i="9" s="1"/>
  <c r="B14" i="10" s="1"/>
  <c r="B7" i="8"/>
  <c r="B7" i="9" s="1"/>
  <c r="B12" i="10" s="1"/>
  <c r="B3" i="7"/>
  <c r="B6" i="6"/>
  <c r="B6" i="8" s="1"/>
  <c r="B6" i="9" s="1"/>
  <c r="B9" i="10" s="1"/>
  <c r="B7" i="5"/>
  <c r="B4" i="5"/>
  <c r="B8" i="5"/>
  <c r="AI8" i="11"/>
  <c r="C46" i="1"/>
  <c r="C47" i="1"/>
  <c r="AF8" i="11"/>
  <c r="AE8" i="11"/>
  <c r="R29" i="11" l="1"/>
  <c r="AG8" i="11"/>
  <c r="X9" i="11"/>
  <c r="AA9" i="11" s="1"/>
  <c r="X11" i="11"/>
  <c r="AA11" i="11" s="1"/>
  <c r="Q12" i="11"/>
  <c r="C49" i="8" s="1"/>
  <c r="V24" i="11"/>
  <c r="J32" i="11"/>
  <c r="O6" i="11"/>
  <c r="N3" i="11" s="1"/>
  <c r="Q3" i="11" s="1"/>
  <c r="W28" i="11"/>
  <c r="X8" i="11"/>
  <c r="AA8" i="11" s="1"/>
  <c r="T30" i="11"/>
  <c r="AK8" i="11"/>
  <c r="AO42" i="11"/>
  <c r="S55" i="11"/>
  <c r="V55" i="11" s="1"/>
  <c r="S56" i="11"/>
  <c r="V56" i="11" s="1"/>
  <c r="S59" i="11"/>
  <c r="V59" i="11" s="1"/>
  <c r="S57" i="11"/>
  <c r="V57" i="11" s="1"/>
  <c r="S58" i="11"/>
  <c r="V58" i="11" s="1"/>
  <c r="S63" i="11"/>
  <c r="V63" i="11" s="1"/>
  <c r="S62" i="11"/>
  <c r="V62" i="11" s="1"/>
  <c r="S47" i="11"/>
  <c r="V47" i="11" s="1"/>
  <c r="S45" i="11"/>
  <c r="S46" i="11"/>
  <c r="V46" i="11" s="1"/>
  <c r="B10" i="8"/>
  <c r="B10" i="9" s="1"/>
  <c r="S20" i="11"/>
  <c r="V20" i="11" s="1"/>
  <c r="S21" i="11"/>
  <c r="V21" i="11" s="1"/>
  <c r="S22" i="11"/>
  <c r="V22" i="11" s="1"/>
  <c r="S17" i="11"/>
  <c r="V17" i="11" s="1"/>
  <c r="S16" i="11"/>
  <c r="V16" i="11" s="1"/>
  <c r="S18" i="11"/>
  <c r="V18" i="11" s="1"/>
  <c r="S13" i="11"/>
  <c r="V13" i="11" s="1"/>
  <c r="S14" i="11"/>
  <c r="V14" i="11" s="1"/>
  <c r="S15" i="11"/>
  <c r="V15" i="11" s="1"/>
  <c r="N20" i="11"/>
  <c r="Q20" i="11" s="1"/>
  <c r="N19" i="11"/>
  <c r="Q19" i="11" s="1"/>
  <c r="I26" i="11"/>
  <c r="L26" i="11" s="1"/>
  <c r="I27" i="11"/>
  <c r="L27" i="11" s="1"/>
  <c r="I29" i="11"/>
  <c r="L29" i="11" s="1"/>
  <c r="I25" i="11"/>
  <c r="L25" i="11" s="1"/>
  <c r="V12" i="11"/>
  <c r="S1" i="11"/>
  <c r="V1" i="11" s="1"/>
  <c r="S2" i="11"/>
  <c r="V2" i="11" s="1"/>
  <c r="S6" i="11"/>
  <c r="V6" i="11" s="1"/>
  <c r="S5" i="11"/>
  <c r="V5" i="11" s="1"/>
  <c r="S4" i="11"/>
  <c r="V4" i="11" s="1"/>
  <c r="S3" i="11"/>
  <c r="V3" i="11" s="1"/>
  <c r="I1" i="11"/>
  <c r="L1" i="11" s="1"/>
  <c r="L12" i="11"/>
  <c r="I3" i="11"/>
  <c r="L3" i="11" s="1"/>
  <c r="I4" i="11"/>
  <c r="L4" i="11" s="1"/>
  <c r="I5" i="11"/>
  <c r="L5" i="11" s="1"/>
  <c r="B6" i="7"/>
  <c r="B9" i="8"/>
  <c r="B9" i="9" s="1"/>
  <c r="D55" i="10" s="1"/>
  <c r="B7" i="7"/>
  <c r="I2" i="11"/>
  <c r="L2" i="11" s="1"/>
  <c r="AA12" i="11" l="1"/>
  <c r="AA30" i="11" s="1"/>
  <c r="L6" i="11"/>
  <c r="N1" i="11"/>
  <c r="Q1" i="11" s="1"/>
  <c r="N4" i="11"/>
  <c r="Q4" i="11" s="1"/>
  <c r="N5" i="11"/>
  <c r="Q5" i="11" s="1"/>
  <c r="S29" i="11"/>
  <c r="C46" i="7"/>
  <c r="AN18" i="11"/>
  <c r="G24" i="10" s="1"/>
  <c r="O32" i="11"/>
  <c r="X29" i="11"/>
  <c r="BB14" i="11"/>
  <c r="AN21" i="11" s="1"/>
  <c r="BE4" i="11"/>
  <c r="F22" i="10" s="1"/>
  <c r="AK10" i="11"/>
  <c r="AQ17" i="11" s="1"/>
  <c r="H24" i="10" s="1"/>
  <c r="V25" i="11"/>
  <c r="V28" i="11" s="1"/>
  <c r="V64" i="11"/>
  <c r="V45" i="11"/>
  <c r="V48" i="11" s="1"/>
  <c r="S70" i="11"/>
  <c r="V60" i="11"/>
  <c r="V19" i="11"/>
  <c r="V7" i="11"/>
  <c r="V23" i="11"/>
  <c r="Q24" i="11"/>
  <c r="C51" i="8" s="1"/>
  <c r="L30" i="11"/>
  <c r="I30" i="11"/>
  <c r="AG11" i="11"/>
  <c r="C52" i="1" s="1"/>
  <c r="C51" i="1"/>
  <c r="C51" i="3"/>
  <c r="C42" i="12" l="1"/>
  <c r="V30" i="11"/>
  <c r="AL31" i="11" s="1"/>
  <c r="AI33" i="11" s="1"/>
  <c r="AP17" i="11"/>
  <c r="AR13" i="11" s="1"/>
  <c r="C41" i="12"/>
  <c r="AL30" i="11"/>
  <c r="AI32" i="11" s="1"/>
  <c r="K37" i="9"/>
  <c r="F31" i="10" s="1"/>
  <c r="C47" i="7"/>
  <c r="C45" i="6"/>
  <c r="C43" i="6"/>
  <c r="V71" i="11"/>
  <c r="C44" i="6"/>
  <c r="C41" i="6"/>
  <c r="C48" i="3"/>
  <c r="L32" i="11"/>
  <c r="C50" i="3"/>
  <c r="K26" i="2"/>
  <c r="AG12" i="11"/>
  <c r="AG13" i="11" s="1"/>
  <c r="AG14" i="11" s="1"/>
  <c r="AK30" i="11" l="1"/>
  <c r="AK31" i="11"/>
  <c r="AL28" i="11"/>
  <c r="AH32" i="11" s="1"/>
  <c r="AM31" i="11"/>
  <c r="AM30" i="11"/>
  <c r="AN14" i="11"/>
  <c r="AP13" i="11" s="1"/>
  <c r="AR9" i="11" s="1"/>
  <c r="AG15" i="11"/>
  <c r="AQ13" i="11" s="1"/>
  <c r="H21" i="10" s="1"/>
  <c r="V32" i="11"/>
  <c r="AA32" i="11"/>
  <c r="C47" i="12" s="1"/>
  <c r="C46" i="12"/>
  <c r="V73" i="11"/>
  <c r="C46" i="6"/>
  <c r="AN15" i="11"/>
  <c r="C49" i="3"/>
  <c r="AN30" i="11" l="1"/>
  <c r="AI34" i="11"/>
  <c r="AM28" i="11"/>
  <c r="G21" i="10"/>
  <c r="C47" i="6"/>
  <c r="C52" i="3"/>
  <c r="AO30" i="11" l="1"/>
  <c r="C53" i="3"/>
  <c r="L33" i="11"/>
  <c r="C54" i="3" l="1"/>
  <c r="N2" i="11"/>
  <c r="Q2" i="11" s="1"/>
  <c r="Q6" i="11" l="1"/>
  <c r="C48" i="8" s="1"/>
  <c r="Q30" i="11" l="1"/>
  <c r="Q32" i="11" s="1"/>
  <c r="AL29" i="11" l="1"/>
  <c r="AH33" i="11" s="1"/>
  <c r="C52" i="8"/>
  <c r="C53" i="8"/>
  <c r="Q33" i="11"/>
  <c r="AH34" i="11" l="1"/>
  <c r="E28" i="10" s="1"/>
  <c r="AM29" i="11"/>
  <c r="AM33" i="11" s="1"/>
  <c r="AR16" i="11" s="1"/>
  <c r="C54" i="8"/>
  <c r="AS16" i="11" l="1"/>
  <c r="G30" i="10" s="1"/>
  <c r="AK29" i="11"/>
  <c r="AN28" i="11"/>
  <c r="AO28" i="11" s="1"/>
  <c r="AR19" i="11"/>
  <c r="AR20" i="11" s="1"/>
  <c r="C42" i="6"/>
  <c r="AS20" i="11" l="1"/>
  <c r="G33" i="10" s="1"/>
  <c r="E27" i="10"/>
  <c r="AN33" i="11"/>
  <c r="AP32" i="11" s="1"/>
  <c r="AQ20" i="11"/>
  <c r="H30" i="10" s="1"/>
  <c r="G26" i="10" l="1"/>
  <c r="AQ23" i="11"/>
  <c r="H33" i="10" s="1"/>
  <c r="AQ32" i="11" l="1"/>
  <c r="H26" i="10" s="1"/>
</calcChain>
</file>

<file path=xl/sharedStrings.xml><?xml version="1.0" encoding="utf-8"?>
<sst xmlns="http://schemas.openxmlformats.org/spreadsheetml/2006/main" count="684" uniqueCount="323">
  <si>
    <t>LUGAR y FECHA DE LA APLICACIÓN: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</si>
  <si>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</si>
  <si>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</si>
  <si>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</si>
  <si>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</si>
  <si>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</si>
  <si>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</si>
  <si>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</si>
  <si>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</si>
  <si>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</si>
  <si>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</si>
  <si>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</si>
  <si>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</si>
  <si>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Peso</t>
  </si>
  <si>
    <t>CALIFICACION:</t>
  </si>
  <si>
    <t>Metas Individuales</t>
  </si>
  <si>
    <t>Metas Colectivas</t>
  </si>
  <si>
    <t xml:space="preserve">Auto- Evaluacion </t>
  </si>
  <si>
    <t>METAS INDIVIDUALES</t>
  </si>
  <si>
    <t>METAS COLECTIVAS</t>
  </si>
  <si>
    <t>SUPERIOR</t>
  </si>
  <si>
    <t>FIRMA DEL EVALUADO</t>
  </si>
  <si>
    <t>total</t>
  </si>
  <si>
    <t>Metas</t>
  </si>
  <si>
    <t>META 1.</t>
  </si>
  <si>
    <t>META 2.</t>
  </si>
  <si>
    <t>META 3.</t>
  </si>
  <si>
    <t>RFC:</t>
  </si>
  <si>
    <t>DATOS DEL EVALUADO</t>
  </si>
  <si>
    <t>ACCIÓN CORRECTIVA O DE MEJORA</t>
  </si>
  <si>
    <t xml:space="preserve">Satisfactorio </t>
  </si>
  <si>
    <t xml:space="preserve">No es Característico </t>
  </si>
  <si>
    <t>Desarrollo Profesional del Personal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</si>
  <si>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</si>
  <si>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</si>
  <si>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</si>
  <si>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</si>
  <si>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</si>
  <si>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</si>
  <si>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</si>
  <si>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</si>
  <si>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</si>
  <si>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</si>
  <si>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</si>
  <si>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</si>
  <si>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</si>
  <si>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</si>
  <si>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</si>
  <si>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</si>
  <si>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</si>
  <si>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</si>
  <si>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</si>
  <si>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</si>
  <si>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</si>
  <si>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</si>
  <si>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</si>
  <si>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</si>
  <si>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</si>
  <si>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</si>
  <si>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</si>
  <si>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</si>
  <si>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</si>
  <si>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</si>
  <si>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</si>
  <si>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</si>
  <si>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</si>
  <si>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</si>
  <si>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</si>
  <si>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CALIFICACIÓN  ANUAL FINAL</t>
  </si>
  <si>
    <t>n/t</t>
  </si>
  <si>
    <t>Cursos de capacitación</t>
  </si>
  <si>
    <t>Aprendizaje de habilidades o conocimientos específicos</t>
  </si>
  <si>
    <t>Seguimiento especial</t>
  </si>
  <si>
    <t>Describa: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</si>
  <si>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</si>
  <si>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</si>
  <si>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</si>
  <si>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</si>
  <si>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</si>
  <si>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Peso: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</si>
  <si>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</si>
  <si>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</si>
  <si>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</si>
  <si>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</si>
  <si>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</si>
  <si>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</si>
  <si>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</si>
  <si>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 xml:space="preserve">Característico </t>
  </si>
  <si>
    <t>Supera lo programado (Más de 100%)</t>
  </si>
  <si>
    <t>De acuerdo a lo programado (90% a 100%)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</si>
  <si>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</si>
  <si>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</si>
  <si>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</si>
  <si>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</si>
  <si>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</si>
  <si>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</si>
  <si>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</si>
  <si>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</si>
  <si>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</si>
  <si>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</si>
  <si>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</si>
  <si>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</si>
  <si>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</si>
  <si>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</si>
  <si>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</si>
  <si>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</si>
  <si>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</si>
  <si>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</si>
  <si>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</si>
  <si>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</si>
  <si>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</si>
  <si>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</si>
  <si>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</si>
  <si>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</si>
  <si>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CALIFICAR DE ACUERDO AL PORCENTAJE DE CUMPLIMIENTO RESPECTO AL VALOR DETERMINADO PARA LAS METAS INSTITUCIONALES ACORDADAS PREVIAMENTE</t>
  </si>
  <si>
    <t>R.F.C</t>
  </si>
  <si>
    <t>No. de Rusp</t>
  </si>
  <si>
    <t>CLAVE Y NOMBRE DE LAUNIDAD RESPONSABLE</t>
  </si>
  <si>
    <t>anual</t>
  </si>
  <si>
    <t>DGRH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</si>
  <si>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</si>
  <si>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</si>
  <si>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</si>
  <si>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</si>
  <si>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</si>
  <si>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</si>
  <si>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</si>
  <si>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</si>
  <si>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</si>
  <si>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</si>
  <si>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 xml:space="preserve">DESCRIPCIÓN DE LA CAPACITACIÓN ACREDITADA RECIBIDA </t>
  </si>
  <si>
    <t xml:space="preserve"> CURP</t>
  </si>
  <si>
    <t xml:space="preserve">  FIRMA DEL EVALUADO</t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</si>
  <si>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</si>
  <si>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</si>
  <si>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</si>
  <si>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2° El puesto ocupado temporalmente abarcó por lo menos cuatro meses para la evaluación anual.</t>
  </si>
  <si>
    <t>4° Las actividades extraordinarias cuentan con soporte documental para su verificación y/o seguimiento.</t>
  </si>
  <si>
    <t>1° Haber ocupado temporalmente un puesto en términos del artículo 62° de la Ley del Servicio Profesional de Carrera de la Administración Pública
     Federal y 53° de su Reglamento.</t>
  </si>
  <si>
    <t>Cumple
(7 de 7)</t>
  </si>
  <si>
    <t>APORTACIONES DESTACADAS
(En su caso)</t>
  </si>
  <si>
    <t>NOMBRE,  PUESTO Y FIRMA DEL SUPERIOR JERÁRQUICO O SUPERVISOR</t>
  </si>
  <si>
    <t>CLAVE Y NOMBRE DE LA UNIDAD ADMINISTRATIVA RESPONSABLE</t>
  </si>
  <si>
    <t>Evaluacion del 3° evaluador</t>
  </si>
  <si>
    <t>3° El servidor público evaluado alcanzó por lo menos una calificación de satisfactorio en el cumplimiento individual de las funciones y metas de
     desempeño en el periodo que se evalúa.</t>
  </si>
  <si>
    <t>1° La calificación de la evaluación del cumplimiento individual de las funciones y metas del servidor público debe ser equivalente a
     desempeño satisfactorio o superior.</t>
  </si>
  <si>
    <t>PROMEDIO DEL O LOS RESULTADO(S) DE LOS EVENTOS DE CAPACITACIÓN ACREDITADOS POR EL EVALUADO
(En escala de 0 - 100)</t>
  </si>
  <si>
    <t>NOMBRE, PUESTO  Y  FIRMA DEL EVALUADOR</t>
  </si>
  <si>
    <t>NOMBRE, PUESTO Y  FIRMA DEL EVALUADOR</t>
  </si>
  <si>
    <t>NOMBRE,  PUESTO Y  FIRMA DEL EVALUADOR</t>
  </si>
  <si>
    <t>NOMBRE, PUESTO Y FIRMA DEL EVALUADO</t>
  </si>
  <si>
    <t>Apor. Destac.</t>
  </si>
  <si>
    <t>Inferior a lo programado
(entre 70% o 89.9%)</t>
  </si>
  <si>
    <t>Inferior a lo programado en más de
(30% Menos de 70%)</t>
  </si>
  <si>
    <t>Inferior a lo programado en más de (30% Menos de 70%)</t>
  </si>
  <si>
    <r>
      <t>Cumplimiento de la Actividad extraordinaria entre:                      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</si>
  <si>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</si>
  <si>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
la Actividad
extraordinaria
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</si>
  <si>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Superior Jerárquico o Superivsor del Evaluado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</si>
  <si>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</si>
  <si>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</si>
  <si>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</si>
  <si>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</si>
  <si>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</si>
  <si>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</si>
  <si>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</si>
  <si>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</si>
  <si>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CALIFICACIÓN FINAL ANUAL</t>
  </si>
  <si>
    <t>CALIFICACIÓN PARCIAL ANUAL</t>
  </si>
  <si>
    <t>Resultados Esperados en
Valor Absoluto o en %</t>
  </si>
  <si>
    <t>NIVEL DE
DESEMPEÑO:</t>
  </si>
  <si>
    <t>META 6</t>
  </si>
  <si>
    <t>META 7</t>
  </si>
  <si>
    <t>META 6.</t>
  </si>
  <si>
    <t>META 7.</t>
  </si>
  <si>
    <t>Comportamientos Asociados:</t>
  </si>
  <si>
    <t>OBJETIVO 6</t>
  </si>
  <si>
    <t>OBJETIVO 7</t>
  </si>
  <si>
    <t>NIVEL DE DESEMPEÑO</t>
  </si>
  <si>
    <t>AÑO DE LA EVALUACIÓN</t>
  </si>
  <si>
    <t>Trabajo en Equipo y Colaboración: Fomentar la integración de equipos y personas en la APF, propiciando relaciones de colaboración y sinergia en un ambiente de trabajo, manejando de manera eficiente las emociones, desacuerdos y conflictos.</t>
  </si>
  <si>
    <t>Mejora continua: Identificar las causas de los problemas y solucionarlos de manera integral, considerando el impacto que puedan generar, buscando la innovación y anticipándose a los cambios con el propósito de optimizar los procesos y sistemas de la APF.</t>
  </si>
  <si>
    <t>Comunicación Efectiva: Compartir efectiva y oportunamente los mensajes, creando las condiciones de interacción para informar, convencer, prever conflictos o modificar acciones, dando oportunidad a la retro alimentación para obtener acuerdos.</t>
  </si>
  <si>
    <t>Trabajo en Equipo y Colaboración:</t>
  </si>
  <si>
    <t>Obtención de resultados y eficiencia:</t>
  </si>
  <si>
    <t>Mejora continua:</t>
  </si>
  <si>
    <t>Comunicación Efectiva:</t>
  </si>
  <si>
    <t>Enfoque al servicio ciudadano:</t>
  </si>
  <si>
    <t>Trabajo en Equipo y Colaboración</t>
  </si>
  <si>
    <t>Obtención de resultados y eficiencia</t>
  </si>
  <si>
    <t>Comunicación Efectiva</t>
  </si>
  <si>
    <t>Debido trato</t>
  </si>
  <si>
    <t>Valor por Indicador</t>
  </si>
  <si>
    <t>Hace un uso consciente y responsable de los recursos que se le brindan para el desarrollo de sus funciones, sin agotarlos o excederlos injustificadamente y sin comprometer el suministro para otros servidores públicos.</t>
  </si>
  <si>
    <t>Respeto</t>
  </si>
  <si>
    <t>Actitud frente a las relaciones interpersonales</t>
  </si>
  <si>
    <t>Evita actitudes y conductas ofensivas, lenguaje soez, prepotente o abusivo y cualquier acción u omisión que menoscabe la dignidad humana o pueda constituir alguna forma de discriminación.</t>
  </si>
  <si>
    <t>Honradez</t>
  </si>
  <si>
    <t>Integridad</t>
  </si>
  <si>
    <t>Legalidad</t>
  </si>
  <si>
    <t>Objetividad</t>
  </si>
  <si>
    <t>Imparcialidad</t>
  </si>
  <si>
    <t>Transparencia</t>
  </si>
  <si>
    <t>En el desarrollo de sus funciones mantiene estricto apego a las disposiciones legales que sustentan su acción, por lo que sus intervenciones y decisiones se encuentran fundadas en el derecho.</t>
  </si>
  <si>
    <t>En su desempeño cotidiano, aplica procedimientos o metodologías preestablecidas para analizar situaciones o emitir juicios con el fin de evitar sesgos derivados de intereses o preferencias personales.</t>
  </si>
  <si>
    <t>Inmediatez</t>
  </si>
  <si>
    <t>Inclusión</t>
  </si>
  <si>
    <t>No discriminación</t>
  </si>
  <si>
    <t>Accesibilidad</t>
  </si>
  <si>
    <t>Cuando realiza sus funciones permite se cumpla, de modo razonable y en el ámbito de sus funciones, la protección inmediata y efectiva de los derechos fundamentales de las personas con las que se involucra por su labor, evitando que resulte una afectación por acción u omisión de dichos derechos.</t>
  </si>
  <si>
    <t xml:space="preserve">En el desempeño de sus funciones da igualdad de trato a todas las personas de manera igualitaria sin hacer distinciones por motivos de raza, origen étnico o nacional, color, edad, nacionalidad, lengua, religión, discapacidad, condición social o económica, condiciones de salud, embarazo, opiniones, preferencias sexuales, estado civil o cualquier otra, anteponiendo la dignidad de todas las personas por igual. </t>
  </si>
  <si>
    <t xml:space="preserve">En su comportamiento profesional, favorece la identificación y la eliminación de los obstáculos y las barreras de acceso para que todas las personas con las que se relaciona en su ámbito laboral puedan tener acceso a condiciones de trato, instrumentos y espacios físicos en igualdad de oportunidades. </t>
  </si>
  <si>
    <t>Actuación con Igualdad de Género</t>
  </si>
  <si>
    <t>Uso de lenguaje incluyente</t>
  </si>
  <si>
    <t>Interculturalidad</t>
  </si>
  <si>
    <t>Diseño universal</t>
  </si>
  <si>
    <t xml:space="preserve">Contribuye a la institucionalización de la igualdad de género en el servicio público empleando un lenguaje incluyente y no sexista en toda comunicación y documentos institucionales, escritos o verbales, internas o externas, conforme a las disposiciones vigentes al efecto. </t>
  </si>
  <si>
    <t>Actuación Profesional</t>
  </si>
  <si>
    <t>Autonomía</t>
  </si>
  <si>
    <t>Eficiencia</t>
  </si>
  <si>
    <t>Profesionalismo</t>
  </si>
  <si>
    <t>Independencia</t>
  </si>
  <si>
    <t>Alcanza los resultados esperados de sus objetivos y metas utilizando correctamente y sin excesos los recursos disponibles en el tiempo adecuado y con controles que faciliten el logro de los propósitos institucionales, sin que su cumplimiento represente obstáculos, estorbos o inconvenientes.</t>
  </si>
  <si>
    <t xml:space="preserve">En su trabajo cotidiano demuestra tener la capacidad para desempeñar sus funciones por sí mismo y obtener resultados sin estar dependiendo de orientación y supervisión permanente no justificada. </t>
  </si>
  <si>
    <t>Actuación Incluyente y con Respeto a los Derechos Fundamentales</t>
  </si>
  <si>
    <t xml:space="preserve">Actuación dentro del Marco Normativo </t>
  </si>
  <si>
    <t>Actuación con Sentido Ético</t>
  </si>
  <si>
    <t>Criterios y Principios</t>
  </si>
  <si>
    <t>Sentido Ético</t>
  </si>
  <si>
    <t>Marco Normativo</t>
  </si>
  <si>
    <t>Derechos Fundamentales</t>
  </si>
  <si>
    <t>Igualdad de Género</t>
  </si>
  <si>
    <t>Profesional</t>
  </si>
  <si>
    <t>Identifica su rol dentro del equipo teniendo claridad en sus funciones y cómo apoyan éstas al propósito colectivo.</t>
  </si>
  <si>
    <t>Coopera en las tareas que le son asignadas por el equipo para el logro de los resultados colectivos.</t>
  </si>
  <si>
    <t>Soluciona las diferencias entre las partes aceptando los puntos de vista de los demás, conciliando intereses para fortalecer la cohesión del equipo.</t>
  </si>
  <si>
    <t>Potencializa las capacidades tanto individuales y del equipo, delegando o coordinando las actividades para el cumplimiento de la gestión de su área de trabajo.</t>
  </si>
  <si>
    <t xml:space="preserve">Identifica indicadores de óptima calidad y oportunidad respecto a sus resultados de desempeño esperado. </t>
  </si>
  <si>
    <t>Verifica los resultados de su desempeño planeados con los obtenidos realmente, de acuerdo con los indicadores de medición establecidos previamente.</t>
  </si>
  <si>
    <t xml:space="preserve">Responde con celeridad y valor agregado ante las necesidades de las personas usuarias internas o externas que atiende. </t>
  </si>
  <si>
    <t xml:space="preserve">Trata con respeto y no discriminación a las personas usuarias internas o externas que atiende. </t>
  </si>
  <si>
    <t>Muestra interés y esmero para ofrecer atención oportuna y respeto a los derechos e integridad esenciales de los compañeros, ciudadanos o con quienes se involucra al realizar sus funciones.</t>
  </si>
  <si>
    <t>Austeridad</t>
  </si>
  <si>
    <t>Contribuye a mantener un ambiente y clima laboral cordial, evita cualquier acto u omisión que en el trabajo dañe la autoestima, salud, integridad y libertades de sus compañeros o de otros servidores públicos, sin importar la jerarquía, identidad de género o condición; generando ambientes laborales satisfactorios en la medida de sus posibilidades.</t>
  </si>
  <si>
    <t xml:space="preserve">En el ejercicio de sus funciones, se comporta de manera honesta, recta, confiable y correcta, con base en el respeto al otro y a la verdad como un valor fundamental de su desempeño profesional. </t>
  </si>
  <si>
    <t xml:space="preserve">Su comportamiento es consistente y coherente con los valores y fines institucionales y con los métodos y resultados que se esperan de su desempeño profesional, anteponiendo, en todo momento el honrar la ética, los valores y los principios del servicio público. </t>
  </si>
  <si>
    <t>Al realizar las funciones encomendadas, su comportamiento y toma de decisiones se conducen sin favoritismos o inclinaciones de ninguna índole.</t>
  </si>
  <si>
    <t>En su desempeño cotidiano, muestra sinceridad, responsabilidad y veracidad, permitiendo que las personas con las que se relaciona en su ámbito laboral entiendan claramente el mensaje que les proporciona, generando confianza y seguridad, siendo capaz de mostrar y explicar que lo que hace, lo hace adecuadamente y de forma coherente con la misión y valores institucionales, previniendo actos de corrupción y ocultamiento de la información.</t>
  </si>
  <si>
    <t>Respeto a los
 derechos humanos</t>
  </si>
  <si>
    <t xml:space="preserve">En su desempeño cotidiano, promueve el respeto a las prerrogativas sustentadas en la dignidad humana, establecidas dentro del orden jurídico nacional, en nuestra Constitución Política, tratados internacionales y las leyes relacionadas. </t>
  </si>
  <si>
    <t xml:space="preserve">Mantiene, en su desempeño cotidiano, la actitud, tendencia o política de integrar a todas las personas con las que se relaciona laboralmente por igual, con el objetivo de que éstas puedan participar y contribuir en los objetivos de su organización. </t>
  </si>
  <si>
    <t xml:space="preserve">En el desempeño de sus funciones, respeta los procesos de interrelación y comunicación de saberes, códigos, patrones y valores entre diferentes grupos culturales, y comprende que existe igualdad entre sujetos, independientemente de la posición que ocupen en el sistema sociocultural. </t>
  </si>
  <si>
    <t xml:space="preserve">Su actuación en el campo laboral promueve que las mujeres ejerzan plenamente sus derechos; asimismo desarrolla instrumentos, políticas o prácticas administrativas que cierren las brechas y permitan que hombres y mujeres tengan las mismas oportunidades.  </t>
  </si>
  <si>
    <t>Perspectiva e igualdad 
sustantiva de género</t>
  </si>
  <si>
    <t xml:space="preserve">En el ámbito de su competencia, busca establecer medidas para que todas las personas cuenten con entornos, procesos, bienes, productos, servicios, objetos, instrumentos, programas, dispositivos y herramientas que puedan ser utilizados en igualdad de circunstancias sin distinguir el sexo o la identidad de género de las personas. </t>
  </si>
  <si>
    <t>Tiene la capacidad de desarrollar tareas, aplicar un criterio profesional abierto y tomar decisiones de una manera independiente y flexible, discerniendo por sí mismo las acciones a tomar en cada caso particular, sin perder de vista la normativa y las instrucciones generales de sus superiores.</t>
  </si>
  <si>
    <t xml:space="preserve">Desarrolla sus funciones con conocimiento de su labor, compromiso, responsabilidad y congruencia con los principios que se deben observar en el desempeño de un empleo, cargo, comisión o función, ajustando su conducta para que impere en su desempeño una ética que responda al interés público siguiendo las pautas institucionales preestablecidas. </t>
  </si>
  <si>
    <t>Evaluacion del SUPERIOR</t>
  </si>
  <si>
    <t>SE MANTIENE LA MISMA MECANICA PARA CAPACITACIÓN..?</t>
  </si>
  <si>
    <t>vcahs_Eval_Super_Jerár</t>
  </si>
  <si>
    <t>vcahs_Eval_Auto</t>
  </si>
  <si>
    <t>Sentido</t>
  </si>
  <si>
    <t>Marco</t>
  </si>
  <si>
    <t>Derecho</t>
  </si>
  <si>
    <t>Igualdad</t>
  </si>
  <si>
    <t>VCCPDI_3°</t>
  </si>
  <si>
    <t>VCCPDI-SUPERIOR</t>
  </si>
  <si>
    <t>SEGUIMIENTO ESPECIAL</t>
  </si>
  <si>
    <t>superior</t>
  </si>
  <si>
    <t>COMPORTAMIENTOS ASOCIADOS A ALS HABILIDADES SOCIOCOGNITIVAS</t>
  </si>
  <si>
    <t>SUPERIOIR</t>
  </si>
  <si>
    <t>AUTO-EVAL</t>
  </si>
  <si>
    <t>PRINCIPIOS</t>
  </si>
  <si>
    <t>3°EVAL</t>
  </si>
  <si>
    <t>CRITERIOS Y PRINCIPIOS RECTORES DE DESEMPEÑO INSTITUCIONAL</t>
  </si>
  <si>
    <t>COMPORTAMIENTOS ASOCIADOS 
A LAS HABILIDADES SOCIOCOGNITIVAS</t>
  </si>
  <si>
    <t>CRITERIOS Y PRINCIPIOS RECTORES
 DE DESEMPEÑO INSTITUCIONAL</t>
  </si>
  <si>
    <t>SUPERIOR JERAR</t>
  </si>
  <si>
    <t>criterios y principios</t>
  </si>
  <si>
    <t>evaluador</t>
  </si>
  <si>
    <t>3° evaluador</t>
  </si>
  <si>
    <t>capaci</t>
  </si>
  <si>
    <t>VALORACIÓN DEL CUMPLIMIENTO DE LAS FUNCIONES O METAS INDIVIDUALES</t>
  </si>
  <si>
    <t>comportamientos</t>
  </si>
  <si>
    <t>AUTO</t>
  </si>
  <si>
    <t xml:space="preserve">CAPACITACIÓN ACREDITADA
</t>
  </si>
  <si>
    <t>Titular de la UA en la que está adscrito el evaluado
VoBo.</t>
  </si>
  <si>
    <t>Favorece con su influencia la sinergia del equipo encauzando las propuestas innovadoras y de cambio, en diferentes equipos y en otras áreas de la dependencia.</t>
  </si>
  <si>
    <t>Obtención de resultados y eficiencia: Enfocar los esfuerzos tanto individuales como del equipo para garantizar el logro de los objetivos alineados al propósito de la APF, administrando los recursos de la institución – humanos, materiales y económicos - acorde a la planeación y programación de los presupuestos dando seguimiento a su correcta aplicación para obtener el máximo rendimiento a todos los niveles de gestión.</t>
  </si>
  <si>
    <t>Optimiza el desempeño de su equipo de trabajo mediante el seguimiento y la evaluación de los resultados esperados.</t>
  </si>
  <si>
    <t>Programa los recursos de su área basándose en criterios presupuestales establecidos e indicadores clave para cumplir con sus metas de trabajo.</t>
  </si>
  <si>
    <t>Establece sus metas y parámetros de cumplimiento de manera realista, medible, con enfoque de urgencia y prioridad, siendo congruente con los objetivos institucionales.</t>
  </si>
  <si>
    <t>Determina puntos de monitoreo y seguimiento para procurar la debida ejecución de los programas o tareas bajo su responsabilidad.</t>
  </si>
  <si>
    <t>Toma decisiones a partir del análisis de los resultados del seguimiento a los programas o tareas bajo su responsabilidad.</t>
  </si>
  <si>
    <t>Se anticipa a los problemas de su ámbito de influencia, generando acciones congruentes e innovadoras que generen un cambio favorable para la gestión.</t>
  </si>
  <si>
    <t>Implementa acciones correctivas con el propósito de erradicar los problemas de manera integral y comprometiéndose con las consecuencias.</t>
  </si>
  <si>
    <t>Visualiza oportunidades para mejorar la gestión pública, generando estrategias innovadoras en el contexto gubernamental en el cual se desempeña.</t>
  </si>
  <si>
    <t>Construye argumentos sólidos que son aceptados por sus interlocutores, logrando el entendimiento de sus ideas y propuestas.</t>
  </si>
  <si>
    <t>Crea sus mensajes acordes con el entorno en el que se comunica, generando confianza en sus interlocutores.</t>
  </si>
  <si>
    <t>Formula argumentos sólidos que le permiten conciliar intereses opuestos y la creación de redes para compartir información relevante.</t>
  </si>
  <si>
    <t xml:space="preserve">Utiliza el diálogo constructivo para establecer acuerdos y lograr un consenso favorable entre las partes involucradas para los resultados de la institución y el contexto gubernamental. </t>
  </si>
  <si>
    <t xml:space="preserve">Se expresa respetuosamente por igual con todas las personas con las que interactúa, sin importar su género, identidad o condición.   </t>
  </si>
  <si>
    <t>Enfoque al servicio ciudadano: Aportar un valor agregado para el ciudadano, a partir de anticiparse a sus necesidades y expectativas.  Cumplir con los requerimientos del personal interno y externo de la APF por medio de implementar acciones oportunas.</t>
  </si>
  <si>
    <t>Genera pautas de acción, para constatar el cumplimiento de los requerimientos de las personas usuarias internas o externas, acorde a la normativa gubernamental.</t>
  </si>
  <si>
    <t>Evalúa la atención proporcionada a las personas usuarias internas o externas, obteniendo información para la mejora de los procesos de su área de trabajo.</t>
  </si>
  <si>
    <t>Se anticipa a las necesidades de la gestión gubernamental, aportando soluciones integrales e innovadoras en beneficio del servicio público.</t>
  </si>
  <si>
    <t>No Aprobatorio</t>
  </si>
  <si>
    <t>No Satisfactorio</t>
  </si>
  <si>
    <t>Satisfactorio</t>
  </si>
  <si>
    <t>Sobresaliente</t>
  </si>
  <si>
    <t>Deficiente</t>
  </si>
  <si>
    <t>APORTACIONES DESTACADAS
QUE APLICA EL SUPERIOR JERÁRQUICO O SUPERVISOR DIRECTO y VoBo TITULAR DE UA
(No Obligatoria))</t>
  </si>
  <si>
    <t>ACTIVIDADES EXTRAORDINARIAS
QUE APLICA EL SUPERIOR JERÁRQUICO O SUPERVISOR DIRECTO Y VoBo TITULAR DE UA
(No Obligatoria)</t>
  </si>
  <si>
    <t>ACTIVIDADES EXTRAORDINARIAS 
(No Obligatoria)</t>
  </si>
  <si>
    <t>VALORACIÓN DE COMPORTAMIENTOS DE HABILIDADES SOCIOCOGNITIVAS
(AUTOEVALUACIÓN)</t>
  </si>
  <si>
    <t>VALORACIÓN DE CRITERIOS Y PRINCIPIOS RECTORES
(SUPER JERÁRQUICO o SUPERIOR DIRECTO)</t>
  </si>
  <si>
    <t>VALORACIÓN DE CRITERIOS Y PRINCIPIOS RECTORES
(3° EVALUADOR)</t>
  </si>
  <si>
    <t>CAPACITACIÓN ACREDITADA</t>
  </si>
  <si>
    <t>RESUMEN DE CALIFICACIONES DE LOS FACTORES o MODALIDADES DE EVALUACIÓN DEL DESEMPEÑO</t>
  </si>
  <si>
    <t xml:space="preserve">VALORACIÓN DEL CUMPLIMIENTO DE LOS OBJETIVOS O METAS INSTITUCIONALES </t>
  </si>
  <si>
    <t>VALORACIÓN DE COMPORTAMIENTOS DE ACTUACIÓN PROFESIONAL</t>
  </si>
  <si>
    <t>VALORACIÓN DEL CUMPLIMIENTO DE LOS OBJETIVOS O METAS INSTITUCIONALES</t>
  </si>
  <si>
    <t>VALORACIÓN DE COMPORTAMIENTOS DE HABILIDADES SOCIOCOGNITIVAS
(SUPERIOR JERÁRQUICO o SUPERVISOR DIRECTO)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</si>
</sst>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[$€-2]* #,##0.00_-;\-[$€-2]* #,##0.00_-;_-[$€-2]* &quot;-&quot;??_-"/>
    <numFmt numFmtId="166" formatCode="#,##0.0"/>
    <numFmt numFmtId="167" formatCode="000000000"/>
    <numFmt numFmtId="168" formatCode="General_)"/>
  </numFmts>
  <fonts count="5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Montserrat"/>
    </font>
    <font>
      <sz val="11"/>
      <name val="Montserrat"/>
    </font>
    <font>
      <b/>
      <sz val="11"/>
      <name val="Montserrat"/>
    </font>
    <font>
      <sz val="10"/>
      <name val="Montserrat"/>
    </font>
    <font>
      <b/>
      <sz val="10"/>
      <name val="Montserrat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 Narrow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8" fontId="0" fillId="0" borderId="0">
      <alignment wrapText="1"/>
    </xf>
    <xf numFmtId="168" fontId="46" fillId="0" borderId="0">
      <alignment wrapText="1"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6">
    <xf numFmtId="0" fontId="0" fillId="0" borderId="0" xfId="0" applyNumberFormat="1" applyAlignment="1"/>
    <xf numFmtId="0" fontId="0" fillId="0" borderId="0" xfId="1" applyNumberFormat="1" applyFont="1" applyAlignment="1" applyProtection="1">
      <protection locked="0"/>
    </xf>
    <xf numFmtId="0" fontId="0" fillId="0" borderId="0" xfId="1" applyNumberFormat="1" applyFont="1" applyAlignment="1"/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8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NumberFormat="1" applyFont="1" applyAlignment="1"/>
    <xf numFmtId="0" fontId="0" fillId="0" borderId="0" xfId="1" applyNumberFormat="1" applyFont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Border="1" applyAlignment="1" applyProtection="1">
      <alignment horizontal="center" vertical="center" wrapText="1"/>
      <protection locked="0"/>
    </xf>
    <xf numFmtId="0" fontId="17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2" xfId="1" applyNumberFormat="1" applyFont="1" applyBorder="1" applyAlignment="1" applyProtection="1">
      <alignment horizontal="center" vertical="center" wrapText="1"/>
      <protection locked="0"/>
    </xf>
    <xf numFmtId="0" fontId="34" fillId="0" borderId="3" xfId="1" applyNumberFormat="1" applyFont="1" applyBorder="1" applyAlignment="1" applyProtection="1">
      <alignment horizontal="center" vertical="center" wrapText="1"/>
      <protection locked="0"/>
    </xf>
    <xf numFmtId="166" fontId="2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166" fontId="23" fillId="0" borderId="1" xfId="1" applyNumberFormat="1" applyFont="1" applyBorder="1" applyAlignment="1" applyProtection="1">
      <alignment horizontal="center" vertical="center" wrapText="1"/>
      <protection locked="0"/>
    </xf>
    <xf numFmtId="166" fontId="2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NumberFormat="1" applyFont="1" applyAlignment="1" applyProtection="1">
      <protection hidden="1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0" fontId="1" fillId="2" borderId="0" xfId="1" applyNumberFormat="1" applyFont="1" applyFill="1" applyAlignment="1" applyProtection="1">
      <protection hidden="1"/>
    </xf>
    <xf numFmtId="0" fontId="5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14" fillId="2" borderId="0" xfId="1" applyNumberFormat="1" applyFont="1" applyFill="1" applyAlignment="1" applyProtection="1">
      <protection hidden="1"/>
    </xf>
    <xf numFmtId="0" fontId="24" fillId="2" borderId="0" xfId="1" applyNumberFormat="1" applyFont="1" applyFill="1" applyAlignment="1" applyProtection="1">
      <protection hidden="1"/>
    </xf>
    <xf numFmtId="0" fontId="37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protection hidden="1"/>
    </xf>
    <xf numFmtId="0" fontId="23" fillId="2" borderId="0" xfId="1" applyNumberFormat="1" applyFont="1" applyFill="1" applyAlignment="1" applyProtection="1">
      <protection hidden="1"/>
    </xf>
    <xf numFmtId="0" fontId="15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22" fillId="2" borderId="0" xfId="1" applyNumberFormat="1" applyFont="1" applyFill="1" applyAlignment="1" applyProtection="1">
      <protection hidden="1"/>
    </xf>
    <xf numFmtId="0" fontId="8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/>
    <xf numFmtId="0" fontId="8" fillId="2" borderId="0" xfId="1" applyNumberFormat="1" applyFont="1" applyFill="1" applyAlignment="1" applyProtection="1">
      <alignment horizontal="centerContinuous"/>
      <protection hidden="1"/>
    </xf>
    <xf numFmtId="0" fontId="9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Alignment="1" applyProtection="1">
      <alignment horizontal="right" vertical="center"/>
      <protection hidden="1"/>
    </xf>
    <xf numFmtId="0" fontId="2" fillId="2" borderId="0" xfId="1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 applyProtection="1">
      <alignment horizontal="center" wrapText="1"/>
      <protection hidden="1"/>
    </xf>
    <xf numFmtId="0" fontId="2" fillId="2" borderId="0" xfId="1" applyNumberFormat="1" applyFont="1" applyFill="1" applyAlignment="1"/>
    <xf numFmtId="0" fontId="0" fillId="2" borderId="0" xfId="1" applyNumberFormat="1" applyFont="1" applyFill="1" applyAlignment="1" applyProtection="1">
      <alignment horizontal="center" vertical="center"/>
      <protection hidden="1"/>
    </xf>
    <xf numFmtId="0" fontId="2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15" fillId="2" borderId="0" xfId="1" applyNumberFormat="1" applyFont="1" applyFill="1" applyAlignment="1" applyProtection="1">
      <alignment horizontal="left"/>
      <protection hidden="1"/>
    </xf>
    <xf numFmtId="0" fontId="2" fillId="2" borderId="0" xfId="1" applyNumberFormat="1" applyFont="1" applyFill="1" applyAlignment="1">
      <alignment horizontal="center" vertical="center"/>
    </xf>
    <xf numFmtId="0" fontId="7" fillId="2" borderId="0" xfId="1" applyNumberFormat="1" applyFont="1" applyFill="1" applyAlignment="1" applyProtection="1">
      <alignment horizontal="center" vertical="top"/>
      <protection hidden="1"/>
    </xf>
    <xf numFmtId="0" fontId="3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Protection="1">
      <alignment wrapText="1"/>
      <protection hidden="1"/>
    </xf>
    <xf numFmtId="0" fontId="7" fillId="2" borderId="0" xfId="1" applyNumberFormat="1" applyFont="1" applyFill="1" applyAlignment="1">
      <alignment horizontal="center" vertical="top"/>
    </xf>
    <xf numFmtId="0" fontId="18" fillId="2" borderId="0" xfId="1" applyNumberFormat="1" applyFont="1" applyFill="1" applyAlignment="1" applyProtection="1">
      <alignment horizontal="left"/>
      <protection hidden="1"/>
    </xf>
    <xf numFmtId="0" fontId="2" fillId="2" borderId="0" xfId="1" applyNumberFormat="1" applyFont="1" applyFill="1" applyAlignment="1" applyProtection="1">
      <protection hidden="1"/>
    </xf>
    <xf numFmtId="0" fontId="6" fillId="2" borderId="5" xfId="1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NumberFormat="1" applyFont="1" applyFill="1" applyAlignment="1">
      <alignment horizontal="center" vertical="center"/>
    </xf>
    <xf numFmtId="0" fontId="6" fillId="2" borderId="0" xfId="1" applyNumberFormat="1" applyFont="1" applyFill="1" applyAlignment="1" applyProtection="1">
      <alignment horizontal="center" vertical="center" wrapText="1"/>
      <protection hidden="1"/>
    </xf>
    <xf numFmtId="0" fontId="7" fillId="2" borderId="0" xfId="1" applyNumberFormat="1" applyFont="1" applyFill="1" applyAlignment="1" applyProtection="1">
      <alignment horizontal="center" vertical="center"/>
      <protection hidden="1"/>
    </xf>
    <xf numFmtId="0" fontId="10" fillId="2" borderId="0" xfId="1" applyNumberFormat="1" applyFont="1" applyFill="1" applyAlignment="1"/>
    <xf numFmtId="0" fontId="6" fillId="2" borderId="0" xfId="1" applyNumberFormat="1" applyFont="1" applyFill="1" applyAlignment="1">
      <alignment horizontal="center" vertical="top" wrapText="1"/>
    </xf>
    <xf numFmtId="164" fontId="41" fillId="2" borderId="0" xfId="1" applyNumberFormat="1" applyFont="1" applyFill="1" applyAlignment="1" applyProtection="1">
      <alignment horizontal="left"/>
      <protection hidden="1"/>
    </xf>
    <xf numFmtId="0" fontId="38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horizontal="center"/>
      <protection hidden="1"/>
    </xf>
    <xf numFmtId="0" fontId="6" fillId="2" borderId="0" xfId="1" applyNumberFormat="1" applyFont="1" applyFill="1" applyAlignment="1" applyProtection="1">
      <alignment horizontal="center" vertical="top" wrapText="1"/>
      <protection hidden="1"/>
    </xf>
    <xf numFmtId="0" fontId="7" fillId="2" borderId="0" xfId="1" applyNumberFormat="1" applyFont="1" applyFill="1" applyAlignment="1" applyProtection="1">
      <alignment horizontal="center" vertical="top" wrapText="1"/>
      <protection hidden="1"/>
    </xf>
    <xf numFmtId="0" fontId="9" fillId="2" borderId="0" xfId="1" applyNumberFormat="1" applyFont="1" applyFill="1" applyAlignment="1" applyProtection="1">
      <alignment horizontal="left" wrapText="1"/>
      <protection hidden="1"/>
    </xf>
    <xf numFmtId="0" fontId="6" fillId="2" borderId="0" xfId="1" applyNumberFormat="1" applyFont="1" applyFill="1" applyAlignment="1" applyProtection="1">
      <alignment horizontal="center" vertical="top"/>
      <protection hidden="1"/>
    </xf>
    <xf numFmtId="0" fontId="13" fillId="2" borderId="0" xfId="1" applyNumberFormat="1" applyFont="1" applyFill="1" applyAlignment="1" applyProtection="1">
      <alignment vertical="center" wrapText="1"/>
      <protection hidden="1"/>
    </xf>
    <xf numFmtId="0" fontId="6" fillId="2" borderId="0" xfId="1" applyNumberFormat="1" applyFont="1" applyFill="1" applyAlignment="1" applyProtection="1">
      <alignment horizontal="left" vertical="top"/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2" fillId="2" borderId="0" xfId="1" applyNumberFormat="1" applyFont="1" applyFill="1" applyAlignment="1">
      <alignment horizontal="centerContinuous"/>
    </xf>
    <xf numFmtId="0" fontId="4" fillId="2" borderId="0" xfId="1" applyNumberFormat="1" applyFont="1" applyFill="1" applyAlignment="1" applyProtection="1">
      <protection hidden="1"/>
    </xf>
    <xf numFmtId="0" fontId="19" fillId="2" borderId="0" xfId="1" applyNumberFormat="1" applyFont="1" applyFill="1" applyAlignment="1">
      <alignment vertical="center" wrapText="1"/>
    </xf>
    <xf numFmtId="0" fontId="7" fillId="2" borderId="0" xfId="1" applyNumberFormat="1" applyFont="1" applyFill="1" applyAlignment="1">
      <alignment horizontal="center" vertical="center" wrapText="1" shrinkToFit="1"/>
    </xf>
    <xf numFmtId="0" fontId="19" fillId="2" borderId="4" xfId="1" applyNumberFormat="1" applyFont="1" applyFill="1" applyBorder="1" applyAlignment="1">
      <alignment vertical="center" wrapText="1"/>
    </xf>
    <xf numFmtId="0" fontId="7" fillId="2" borderId="0" xfId="1" applyNumberFormat="1" applyFont="1" applyFill="1" applyAlignment="1">
      <alignment vertical="center"/>
    </xf>
    <xf numFmtId="0" fontId="0" fillId="2" borderId="0" xfId="1" applyNumberFormat="1" applyFont="1" applyFill="1" applyAlignment="1">
      <alignment horizontal="center" vertical="center"/>
    </xf>
    <xf numFmtId="0" fontId="15" fillId="2" borderId="0" xfId="1" applyNumberFormat="1" applyFont="1" applyFill="1" applyAlignment="1" applyProtection="1">
      <alignment horizontal="left"/>
      <protection locked="0"/>
    </xf>
    <xf numFmtId="0" fontId="0" fillId="2" borderId="4" xfId="1" applyNumberFormat="1" applyFont="1" applyFill="1" applyBorder="1" applyAlignment="1" applyProtection="1">
      <protection hidden="1"/>
    </xf>
    <xf numFmtId="0" fontId="0" fillId="2" borderId="6" xfId="1" applyNumberFormat="1" applyFont="1" applyFill="1" applyBorder="1" applyAlignment="1" applyProtection="1">
      <alignment horizontal="center" vertical="center"/>
      <protection hidden="1"/>
    </xf>
    <xf numFmtId="166" fontId="20" fillId="2" borderId="0" xfId="1" applyNumberFormat="1" applyFont="1" applyFill="1" applyAlignment="1" applyProtection="1">
      <alignment horizontal="center"/>
      <protection hidden="1"/>
    </xf>
    <xf numFmtId="164" fontId="3" fillId="2" borderId="0" xfId="1" applyNumberFormat="1" applyFont="1" applyFill="1" applyAlignment="1" applyProtection="1">
      <alignment horizontal="center" vertical="center"/>
      <protection hidden="1"/>
    </xf>
    <xf numFmtId="164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center" vertical="center"/>
      <protection hidden="1"/>
    </xf>
    <xf numFmtId="166" fontId="41" fillId="2" borderId="0" xfId="1" applyNumberFormat="1" applyFont="1" applyFill="1" applyAlignment="1" applyProtection="1">
      <alignment horizontal="center"/>
      <protection hidden="1"/>
    </xf>
    <xf numFmtId="0" fontId="32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alignment horizontal="left" vertical="center"/>
      <protection hidden="1"/>
    </xf>
    <xf numFmtId="0" fontId="0" fillId="2" borderId="0" xfId="1" applyNumberFormat="1" applyFont="1" applyFill="1" applyAlignment="1" applyProtection="1">
      <alignment vertical="top" wrapText="1"/>
      <protection hidden="1"/>
    </xf>
    <xf numFmtId="0" fontId="25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alignment horizontal="left"/>
      <protection hidden="1"/>
    </xf>
    <xf numFmtId="0" fontId="0" fillId="2" borderId="0" xfId="1" applyNumberFormat="1" applyFont="1" applyFill="1" applyAlignment="1" applyProtection="1">
      <alignment horizontal="center" wrapText="1"/>
      <protection hidden="1"/>
    </xf>
    <xf numFmtId="0" fontId="30" fillId="2" borderId="0" xfId="1" applyNumberFormat="1" applyFont="1" applyFill="1" applyAlignment="1" applyProtection="1">
      <alignment vertical="center"/>
      <protection hidden="1"/>
    </xf>
    <xf numFmtId="0" fontId="2" fillId="0" borderId="4" xfId="1" applyNumberFormat="1" applyFont="1" applyBorder="1" applyAlignment="1" applyProtection="1">
      <alignment horizontal="center"/>
      <protection locked="0"/>
    </xf>
    <xf numFmtId="0" fontId="0" fillId="2" borderId="0" xfId="1" applyNumberFormat="1" applyFont="1" applyFill="1" applyAlignment="1" applyProtection="1">
      <alignment horizontal="justify"/>
      <protection hidden="1"/>
    </xf>
    <xf numFmtId="0" fontId="0" fillId="2" borderId="0" xfId="1" applyNumberFormat="1" applyFont="1" applyFill="1" applyAlignment="1" applyProtection="1">
      <alignment horizontal="center" vertical="top" wrapText="1"/>
      <protection hidden="1"/>
    </xf>
    <xf numFmtId="0" fontId="24" fillId="2" borderId="0" xfId="1" applyNumberFormat="1" applyFont="1" applyFill="1" applyAlignment="1" applyProtection="1">
      <alignment horizontal="center" vertical="top" wrapText="1"/>
      <protection hidden="1"/>
    </xf>
    <xf numFmtId="0" fontId="7" fillId="2" borderId="0" xfId="1" applyNumberFormat="1" applyFont="1" applyFill="1" applyAlignment="1" applyProtection="1">
      <alignment horizontal="left" vertical="center"/>
      <protection hidden="1"/>
    </xf>
    <xf numFmtId="0" fontId="6" fillId="2" borderId="0" xfId="1" applyNumberFormat="1" applyFont="1" applyFill="1" applyAlignment="1" applyProtection="1">
      <alignment horizontal="left" vertical="center" wrapText="1"/>
      <protection hidden="1"/>
    </xf>
    <xf numFmtId="0" fontId="7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0" xfId="1" applyNumberFormat="1" applyFont="1" applyFill="1" applyAlignment="1" applyProtection="1">
      <alignment vertical="center" wrapText="1"/>
      <protection hidden="1"/>
    </xf>
    <xf numFmtId="0" fontId="0" fillId="2" borderId="0" xfId="1" applyNumberFormat="1" applyFont="1" applyFill="1" applyAlignment="1" applyProtection="1">
      <alignment vertical="center" wrapText="1"/>
      <protection hidden="1"/>
    </xf>
    <xf numFmtId="0" fontId="2" fillId="2" borderId="0" xfId="1" applyNumberFormat="1" applyFont="1" applyFill="1" applyAlignment="1" applyProtection="1">
      <alignment horizontal="centerContinuous" vertical="center"/>
      <protection hidden="1"/>
    </xf>
    <xf numFmtId="0" fontId="7" fillId="2" borderId="0" xfId="1" applyNumberFormat="1" applyFont="1" applyFill="1" applyAlignment="1" applyProtection="1">
      <alignment vertical="top"/>
      <protection hidden="1"/>
    </xf>
    <xf numFmtId="0" fontId="31" fillId="2" borderId="0" xfId="1" applyNumberFormat="1" applyFont="1" applyFill="1" applyAlignment="1" applyProtection="1">
      <alignment horizontal="left" vertical="center" wrapText="1"/>
      <protection hidden="1"/>
    </xf>
    <xf numFmtId="0" fontId="31" fillId="2" borderId="4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Alignment="1" applyProtection="1">
      <alignment horizontal="center" vertical="center"/>
      <protection hidden="1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9" fillId="2" borderId="7" xfId="1" applyNumberFormat="1" applyFont="1" applyFill="1" applyBorder="1" applyAlignment="1" applyProtection="1">
      <alignment horizontal="center" vertical="top" wrapText="1"/>
      <protection hidden="1"/>
    </xf>
    <xf numFmtId="0" fontId="6" fillId="2" borderId="6" xfId="1" applyNumberFormat="1" applyFont="1" applyFill="1" applyBorder="1" applyAlignment="1" applyProtection="1">
      <alignment horizontal="center" vertical="center"/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27" fillId="2" borderId="7" xfId="1" applyNumberFormat="1" applyFont="1" applyFill="1" applyBorder="1" applyAlignment="1" applyProtection="1">
      <alignment vertical="center" wrapText="1"/>
      <protection hidden="1"/>
    </xf>
    <xf numFmtId="0" fontId="27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8" xfId="1" applyNumberFormat="1" applyFont="1" applyFill="1" applyBorder="1" applyAlignment="1" applyProtection="1"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26" fillId="2" borderId="0" xfId="1" applyNumberFormat="1" applyFont="1" applyFill="1" applyAlignment="1" applyProtection="1">
      <protection hidden="1"/>
    </xf>
    <xf numFmtId="0" fontId="44" fillId="2" borderId="0" xfId="1" applyNumberFormat="1" applyFont="1" applyFill="1" applyAlignment="1" applyProtection="1">
      <alignment vertical="center"/>
      <protection hidden="1"/>
    </xf>
    <xf numFmtId="1" fontId="2" fillId="3" borderId="4" xfId="1" applyNumberFormat="1" applyFont="1" applyFill="1" applyBorder="1" applyAlignment="1" applyProtection="1">
      <alignment horizontal="center" wrapText="1"/>
      <protection locked="0"/>
    </xf>
    <xf numFmtId="0" fontId="8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/>
      <protection hidden="1"/>
    </xf>
    <xf numFmtId="49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34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12" fillId="5" borderId="7" xfId="1" applyNumberFormat="1" applyFont="1" applyFill="1" applyBorder="1" applyAlignment="1" applyProtection="1">
      <alignment horizontal="centerContinuous" vertical="center"/>
      <protection hidden="1"/>
    </xf>
    <xf numFmtId="0" fontId="12" fillId="5" borderId="3" xfId="1" applyNumberFormat="1" applyFont="1" applyFill="1" applyBorder="1" applyAlignment="1" applyProtection="1">
      <alignment horizontal="centerContinuous" vertical="center"/>
      <protection hidden="1"/>
    </xf>
    <xf numFmtId="0" fontId="1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1" applyNumberFormat="1" applyFont="1" applyFill="1" applyBorder="1" applyAlignment="1" applyProtection="1">
      <protection hidden="1"/>
    </xf>
    <xf numFmtId="0" fontId="38" fillId="5" borderId="0" xfId="1" applyNumberFormat="1" applyFont="1" applyFill="1" applyAlignment="1" applyProtection="1">
      <alignment horizontal="center" vertical="center" wrapText="1"/>
      <protection hidden="1"/>
    </xf>
    <xf numFmtId="0" fontId="3" fillId="5" borderId="0" xfId="1" applyNumberFormat="1" applyFont="1" applyFill="1" applyAlignment="1" applyProtection="1">
      <protection hidden="1"/>
    </xf>
    <xf numFmtId="0" fontId="12" fillId="5" borderId="0" xfId="1" applyNumberFormat="1" applyFont="1" applyFill="1" applyAlignment="1" applyProtection="1">
      <alignment horizontal="center" wrapText="1"/>
      <protection hidden="1"/>
    </xf>
    <xf numFmtId="0" fontId="39" fillId="5" borderId="0" xfId="1" applyNumberFormat="1" applyFont="1" applyFill="1" applyAlignment="1" applyProtection="1">
      <alignment horizontal="center" vertical="top"/>
      <protection hidden="1"/>
    </xf>
    <xf numFmtId="0" fontId="47" fillId="5" borderId="0" xfId="1" applyNumberFormat="1" applyFont="1" applyFill="1" applyAlignment="1" applyProtection="1">
      <protection hidden="1"/>
    </xf>
    <xf numFmtId="0" fontId="47" fillId="5" borderId="0" xfId="1" applyNumberFormat="1" applyFont="1" applyFill="1" applyAlignment="1"/>
    <xf numFmtId="0" fontId="12" fillId="5" borderId="2" xfId="1" applyNumberFormat="1" applyFont="1" applyFill="1" applyBorder="1" applyAlignment="1" applyProtection="1">
      <alignment horizontal="center" vertical="center"/>
      <protection hidden="1"/>
    </xf>
    <xf numFmtId="0" fontId="1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47" fillId="5" borderId="9" xfId="1" applyNumberFormat="1" applyFont="1" applyFill="1" applyBorder="1" applyAlignment="1" applyProtection="1">
      <protection hidden="1"/>
    </xf>
    <xf numFmtId="0" fontId="47" fillId="5" borderId="7" xfId="1" applyNumberFormat="1" applyFont="1" applyFill="1" applyBorder="1" applyAlignment="1" applyProtection="1">
      <protection hidden="1"/>
    </xf>
    <xf numFmtId="166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7" xfId="1" applyNumberFormat="1" applyFont="1" applyFill="1" applyBorder="1" applyAlignment="1" applyProtection="1">
      <alignment horizontal="centerContinuous" vertical="center"/>
      <protection hidden="1"/>
    </xf>
    <xf numFmtId="0" fontId="2" fillId="5" borderId="3" xfId="1" applyNumberFormat="1" applyFont="1" applyFill="1" applyBorder="1" applyAlignment="1" applyProtection="1">
      <alignment horizontal="centerContinuous" vertical="center"/>
      <protection hidden="1"/>
    </xf>
    <xf numFmtId="0" fontId="2" fillId="5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11" xfId="1" applyNumberFormat="1" applyFont="1" applyFill="1" applyBorder="1" applyAlignment="1" applyProtection="1">
      <alignment horizontal="center" vertical="top" wrapText="1"/>
      <protection hidden="1"/>
    </xf>
    <xf numFmtId="0" fontId="4" fillId="5" borderId="0" xfId="1" applyNumberFormat="1" applyFont="1" applyFill="1" applyAlignment="1" applyProtection="1">
      <alignment horizontal="centerContinuous"/>
      <protection hidden="1"/>
    </xf>
    <xf numFmtId="0" fontId="4" fillId="5" borderId="0" xfId="1" applyNumberFormat="1" applyFont="1" applyFill="1" applyAlignment="1" applyProtection="1">
      <protection hidden="1"/>
    </xf>
    <xf numFmtId="0" fontId="5" fillId="5" borderId="0" xfId="1" applyNumberFormat="1" applyFont="1" applyFill="1" applyAlignment="1" applyProtection="1">
      <protection hidden="1"/>
    </xf>
    <xf numFmtId="0" fontId="1" fillId="5" borderId="0" xfId="1" applyNumberFormat="1" applyFont="1" applyFill="1" applyAlignment="1" applyProtection="1"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Alignment="1" applyProtection="1">
      <protection hidden="1"/>
    </xf>
    <xf numFmtId="0" fontId="6" fillId="0" borderId="0" xfId="1" applyNumberFormat="1" applyFont="1" applyAlignment="1" applyProtection="1">
      <alignment horizontal="left" vertical="center"/>
      <protection hidden="1"/>
    </xf>
    <xf numFmtId="0" fontId="8" fillId="5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9" fillId="5" borderId="0" xfId="1" applyNumberFormat="1" applyFont="1" applyFill="1" applyAlignment="1" applyProtection="1">
      <alignment horizontal="left"/>
      <protection hidden="1"/>
    </xf>
    <xf numFmtId="0" fontId="9" fillId="5" borderId="0" xfId="1" applyNumberFormat="1" applyFont="1" applyFill="1" applyAlignment="1" applyProtection="1">
      <protection hidden="1"/>
    </xf>
    <xf numFmtId="0" fontId="8" fillId="5" borderId="0" xfId="1" applyNumberFormat="1" applyFont="1" applyFill="1" applyAlignment="1" applyProtection="1">
      <alignment horizontal="centerContinuous" vertical="center"/>
      <protection hidden="1"/>
    </xf>
    <xf numFmtId="0" fontId="7" fillId="5" borderId="0" xfId="1" applyNumberFormat="1" applyFont="1" applyFill="1" applyAlignment="1" applyProtection="1">
      <alignment horizontal="center"/>
      <protection hidden="1"/>
    </xf>
    <xf numFmtId="0" fontId="7" fillId="5" borderId="0" xfId="1" applyNumberFormat="1" applyFont="1" applyFill="1" applyAlignment="1" applyProtection="1">
      <alignment horizontal="right"/>
      <protection hidden="1"/>
    </xf>
    <xf numFmtId="0" fontId="8" fillId="5" borderId="0" xfId="1" applyNumberFormat="1" applyFont="1" applyFill="1" applyAlignment="1" applyProtection="1">
      <alignment horizontal="centerContinuous"/>
      <protection hidden="1"/>
    </xf>
    <xf numFmtId="0" fontId="7" fillId="5" borderId="0" xfId="1" applyNumberFormat="1" applyFont="1" applyFill="1" applyAlignment="1" applyProtection="1">
      <alignment horizontal="center" vertical="center" wrapText="1"/>
      <protection hidden="1"/>
    </xf>
    <xf numFmtId="0" fontId="14" fillId="5" borderId="0" xfId="1" applyNumberFormat="1" applyFont="1" applyFill="1" applyAlignment="1" applyProtection="1">
      <protection hidden="1"/>
    </xf>
    <xf numFmtId="0" fontId="2" fillId="5" borderId="1" xfId="1" applyNumberFormat="1" applyFont="1" applyFill="1" applyBorder="1" applyAlignment="1" applyProtection="1">
      <alignment horizontal="right" vertical="center" wrapText="1" indent="2"/>
      <protection hidden="1"/>
    </xf>
    <xf numFmtId="0" fontId="4" fillId="5" borderId="0" xfId="1" applyNumberFormat="1" applyFont="1" applyFill="1" applyAlignment="1">
      <alignment horizontal="centerContinuous"/>
    </xf>
    <xf numFmtId="0" fontId="1" fillId="5" borderId="0" xfId="1" applyNumberFormat="1" applyFont="1" applyFill="1" applyAlignment="1"/>
    <xf numFmtId="0" fontId="2" fillId="5" borderId="1" xfId="1" applyNumberFormat="1" applyFont="1" applyFill="1" applyBorder="1" applyAlignment="1">
      <alignment horizontal="center" vertical="center" wrapText="1"/>
    </xf>
    <xf numFmtId="0" fontId="2" fillId="5" borderId="13" xfId="1" applyNumberFormat="1" applyFont="1" applyFill="1" applyBorder="1" applyAlignment="1">
      <alignment horizontal="center" vertical="center" wrapText="1"/>
    </xf>
    <xf numFmtId="0" fontId="47" fillId="5" borderId="4" xfId="1" applyNumberFormat="1" applyFont="1" applyFill="1" applyBorder="1" applyAlignment="1" applyProtection="1">
      <protection hidden="1"/>
    </xf>
    <xf numFmtId="0" fontId="1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39" fillId="5" borderId="5" xfId="1" applyNumberFormat="1" applyFont="1" applyFill="1" applyBorder="1" applyAlignment="1" applyProtection="1">
      <alignment horizontal="center" vertical="top" wrapText="1"/>
      <protection hidden="1"/>
    </xf>
    <xf numFmtId="0" fontId="8" fillId="5" borderId="5" xfId="1" applyNumberFormat="1" applyFont="1" applyFill="1" applyBorder="1" applyAlignment="1" applyProtection="1">
      <alignment horizontal="centerContinuous"/>
      <protection hidden="1"/>
    </xf>
    <xf numFmtId="0" fontId="3" fillId="5" borderId="5" xfId="1" applyNumberFormat="1" applyFont="1" applyFill="1" applyBorder="1" applyProtection="1">
      <alignment wrapText="1"/>
      <protection hidden="1"/>
    </xf>
    <xf numFmtId="0" fontId="3" fillId="5" borderId="0" xfId="1" applyNumberFormat="1" applyFont="1" applyFill="1" applyProtection="1">
      <alignment wrapText="1"/>
      <protection hidden="1"/>
    </xf>
    <xf numFmtId="0" fontId="39" fillId="5" borderId="0" xfId="1" applyNumberFormat="1" applyFont="1" applyFill="1" applyAlignment="1" applyProtection="1">
      <alignment horizontal="center" vertical="top" wrapText="1"/>
      <protection hidden="1"/>
    </xf>
    <xf numFmtId="0" fontId="4" fillId="5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8" fillId="5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47" fillId="5" borderId="15" xfId="1" applyNumberFormat="1" applyFont="1" applyFill="1" applyBorder="1" applyAlignment="1" applyProtection="1">
      <protection hidden="1"/>
    </xf>
    <xf numFmtId="0" fontId="47" fillId="5" borderId="5" xfId="1" applyNumberFormat="1" applyFont="1" applyFill="1" applyBorder="1" applyAlignment="1" applyProtection="1">
      <protection hidden="1"/>
    </xf>
    <xf numFmtId="0" fontId="27" fillId="5" borderId="5" xfId="1" applyNumberFormat="1" applyFont="1" applyFill="1" applyBorder="1" applyAlignment="1" applyProtection="1">
      <alignment vertical="center" wrapText="1"/>
      <protection hidden="1"/>
    </xf>
    <xf numFmtId="0" fontId="2" fillId="5" borderId="4" xfId="1" applyNumberFormat="1" applyFont="1" applyFill="1" applyBorder="1" applyAlignment="1" applyProtection="1">
      <alignment horizontal="centerContinuous" vertical="center"/>
      <protection hidden="1"/>
    </xf>
    <xf numFmtId="0" fontId="8" fillId="5" borderId="16" xfId="1" applyNumberFormat="1" applyFont="1" applyFill="1" applyBorder="1" applyAlignment="1" applyProtection="1">
      <alignment horizontal="centerContinuous" vertical="center"/>
      <protection hidden="1"/>
    </xf>
    <xf numFmtId="0" fontId="2" fillId="5" borderId="11" xfId="1" applyNumberFormat="1" applyFont="1" applyFill="1" applyBorder="1" applyAlignment="1" applyProtection="1">
      <alignment horizontal="centerContinuous" vertical="center"/>
      <protection hidden="1"/>
    </xf>
    <xf numFmtId="0" fontId="8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9" fillId="5" borderId="7" xfId="1" applyNumberFormat="1" applyFont="1" applyFill="1" applyBorder="1" applyAlignment="1" applyProtection="1">
      <alignment horizontal="center" wrapText="1"/>
      <protection hidden="1"/>
    </xf>
    <xf numFmtId="0" fontId="9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/>
      <protection hidden="1"/>
    </xf>
    <xf numFmtId="0" fontId="6" fillId="5" borderId="0" xfId="1" applyNumberFormat="1" applyFont="1" applyFill="1" applyAlignment="1" applyProtection="1">
      <alignment horizontal="left"/>
      <protection hidden="1"/>
    </xf>
    <xf numFmtId="0" fontId="6" fillId="5" borderId="0" xfId="1" applyNumberFormat="1" applyFont="1" applyFill="1" applyAlignment="1" applyProtection="1">
      <protection hidden="1"/>
    </xf>
    <xf numFmtId="0" fontId="3" fillId="5" borderId="0" xfId="1" applyNumberFormat="1" applyFont="1" applyFill="1" applyAlignment="1" applyProtection="1">
      <alignment horizontal="center" vertical="center" wrapText="1"/>
      <protection hidden="1"/>
    </xf>
    <xf numFmtId="0" fontId="2" fillId="5" borderId="0" xfId="1" applyNumberFormat="1" applyFont="1" applyFill="1" applyAlignment="1" applyProtection="1">
      <alignment horizontal="centerContinuous"/>
      <protection hidden="1"/>
    </xf>
    <xf numFmtId="164" fontId="2" fillId="5" borderId="0" xfId="1" applyNumberFormat="1" applyFont="1" applyFill="1" applyAlignment="1" applyProtection="1">
      <alignment horizontal="center"/>
      <protection hidden="1"/>
    </xf>
    <xf numFmtId="0" fontId="47" fillId="5" borderId="6" xfId="1" applyNumberFormat="1" applyFont="1" applyFill="1" applyBorder="1" applyAlignment="1" applyProtection="1">
      <protection hidden="1"/>
    </xf>
    <xf numFmtId="0" fontId="47" fillId="5" borderId="8" xfId="1" applyNumberFormat="1" applyFont="1" applyFill="1" applyBorder="1" applyAlignment="1" applyProtection="1">
      <alignment horizontal="center"/>
      <protection hidden="1"/>
    </xf>
    <xf numFmtId="0" fontId="7" fillId="5" borderId="0" xfId="1" applyNumberFormat="1" applyFont="1" applyFill="1" applyAlignment="1" applyProtection="1">
      <protection hidden="1"/>
    </xf>
    <xf numFmtId="0" fontId="12" fillId="5" borderId="0" xfId="1" applyNumberFormat="1" applyFont="1" applyFill="1" applyAlignment="1" applyProtection="1">
      <alignment horizontal="center" vertical="center"/>
      <protection hidden="1"/>
    </xf>
    <xf numFmtId="164" fontId="2" fillId="5" borderId="0" xfId="1" applyNumberFormat="1" applyFont="1" applyFill="1" applyAlignment="1" applyProtection="1">
      <alignment horizontal="center" vertical="center"/>
      <protection hidden="1"/>
    </xf>
    <xf numFmtId="0" fontId="7" fillId="5" borderId="0" xfId="1" applyNumberFormat="1" applyFont="1" applyFill="1" applyAlignment="1" applyProtection="1">
      <alignment vertical="center"/>
      <protection hidden="1"/>
    </xf>
    <xf numFmtId="0" fontId="47" fillId="5" borderId="8" xfId="1" applyNumberFormat="1" applyFont="1" applyFill="1" applyBorder="1" applyAlignment="1" applyProtection="1">
      <protection hidden="1"/>
    </xf>
    <xf numFmtId="0" fontId="42" fillId="5" borderId="6" xfId="1" applyNumberFormat="1" applyFont="1" applyFill="1" applyBorder="1" applyAlignment="1" applyProtection="1">
      <protection hidden="1"/>
    </xf>
    <xf numFmtId="0" fontId="8" fillId="5" borderId="0" xfId="1" applyNumberFormat="1" applyFont="1" applyFill="1" applyAlignment="1" applyProtection="1">
      <alignment horizontal="center" vertical="center" wrapText="1"/>
      <protection hidden="1"/>
    </xf>
    <xf numFmtId="0" fontId="43" fillId="5" borderId="0" xfId="1" applyNumberFormat="1" applyFont="1" applyFill="1" applyAlignment="1" applyProtection="1">
      <alignment horizontal="center" vertical="center" wrapText="1"/>
      <protection hidden="1"/>
    </xf>
    <xf numFmtId="0" fontId="7" fillId="5" borderId="0" xfId="1" applyNumberFormat="1" applyFont="1" applyFill="1" applyAlignment="1" applyProtection="1">
      <alignment horizontal="right" vertical="center" wrapText="1"/>
      <protection hidden="1"/>
    </xf>
    <xf numFmtId="0" fontId="43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0" xfId="1" applyNumberFormat="1" applyFont="1" applyFill="1" applyAlignment="1" applyProtection="1">
      <alignment horizontal="left"/>
      <protection hidden="1"/>
    </xf>
    <xf numFmtId="0" fontId="12" fillId="5" borderId="8" xfId="1" applyNumberFormat="1" applyFont="1" applyFill="1" applyBorder="1" applyAlignment="1" applyProtection="1">
      <alignment horizontal="right" vertical="center" wrapText="1"/>
      <protection hidden="1"/>
    </xf>
    <xf numFmtId="0" fontId="47" fillId="5" borderId="0" xfId="1" applyNumberFormat="1" applyFont="1" applyFill="1" applyAlignment="1" applyProtection="1">
      <alignment horizontal="right" vertical="center" wrapText="1"/>
      <protection hidden="1"/>
    </xf>
    <xf numFmtId="0" fontId="47" fillId="5" borderId="11" xfId="1" applyNumberFormat="1" applyFont="1" applyFill="1" applyBorder="1" applyAlignment="1" applyProtection="1">
      <protection hidden="1"/>
    </xf>
    <xf numFmtId="0" fontId="16" fillId="5" borderId="16" xfId="1" applyNumberFormat="1" applyFont="1" applyFill="1" applyBorder="1" applyAlignment="1" applyProtection="1">
      <alignment horizontal="center" vertical="center"/>
      <protection hidden="1"/>
    </xf>
    <xf numFmtId="0" fontId="16" fillId="5" borderId="4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7" xfId="1" applyNumberFormat="1" applyFont="1" applyFill="1" applyBorder="1" applyAlignment="1" applyProtection="1">
      <alignment horizontal="centerContinuous" vertical="center"/>
      <protection hidden="1"/>
    </xf>
    <xf numFmtId="0" fontId="8" fillId="5" borderId="3" xfId="1" applyNumberFormat="1" applyFont="1" applyFill="1" applyBorder="1" applyAlignment="1" applyProtection="1">
      <alignment horizontal="centerContinuous" vertical="center"/>
      <protection hidden="1"/>
    </xf>
    <xf numFmtId="164" fontId="12" fillId="5" borderId="0" xfId="1" applyNumberFormat="1" applyFont="1" applyFill="1" applyAlignment="1" applyProtection="1">
      <alignment horizontal="center" vertical="center"/>
      <protection hidden="1"/>
    </xf>
    <xf numFmtId="164" fontId="12" fillId="5" borderId="0" xfId="1" applyNumberFormat="1" applyFont="1" applyFill="1" applyAlignment="1" applyProtection="1">
      <alignment horizontal="center" vertical="center" wrapText="1"/>
      <protection hidden="1"/>
    </xf>
    <xf numFmtId="164" fontId="12" fillId="5" borderId="0" xfId="1" applyNumberFormat="1" applyFont="1" applyFill="1" applyAlignment="1" applyProtection="1">
      <alignment vertical="center" wrapText="1"/>
      <protection hidden="1"/>
    </xf>
    <xf numFmtId="0" fontId="12" fillId="5" borderId="0" xfId="1" applyNumberFormat="1" applyFont="1" applyFill="1" applyAlignment="1" applyProtection="1">
      <alignment vertical="center" wrapText="1"/>
      <protection hidden="1"/>
    </xf>
    <xf numFmtId="0" fontId="23" fillId="5" borderId="8" xfId="1" applyNumberFormat="1" applyFont="1" applyFill="1" applyBorder="1" applyAlignment="1" applyProtection="1">
      <alignment horizontal="center" vertical="center"/>
      <protection hidden="1"/>
    </xf>
    <xf numFmtId="2" fontId="1" fillId="5" borderId="0" xfId="1" applyNumberFormat="1" applyFont="1" applyFill="1" applyAlignment="1" applyProtection="1">
      <alignment horizontal="center" vertical="center"/>
      <protection hidden="1"/>
    </xf>
    <xf numFmtId="0" fontId="12" fillId="5" borderId="6" xfId="1" applyNumberFormat="1" applyFont="1" applyFill="1" applyBorder="1" applyAlignment="1" applyProtection="1">
      <alignment horizontal="center" wrapText="1"/>
      <protection hidden="1"/>
    </xf>
    <xf numFmtId="164" fontId="4" fillId="5" borderId="0" xfId="1" applyNumberFormat="1" applyFont="1" applyFill="1" applyAlignment="1" applyProtection="1">
      <alignment vertical="center" wrapText="1"/>
      <protection hidden="1"/>
    </xf>
    <xf numFmtId="0" fontId="6" fillId="5" borderId="15" xfId="1" applyNumberFormat="1" applyFont="1" applyFill="1" applyBorder="1" applyAlignment="1" applyProtection="1">
      <alignment horizontal="center" vertical="top" wrapText="1"/>
      <protection hidden="1"/>
    </xf>
    <xf numFmtId="0" fontId="9" fillId="2" borderId="5" xfId="1" applyNumberFormat="1" applyFont="1" applyFill="1" applyBorder="1" applyAlignment="1" applyProtection="1">
      <protection hidden="1"/>
    </xf>
    <xf numFmtId="0" fontId="17" fillId="2" borderId="0" xfId="1" applyNumberFormat="1" applyFont="1" applyFill="1" applyAlignment="1" applyProtection="1">
      <alignment horizontal="center" wrapText="1"/>
      <protection hidden="1"/>
    </xf>
    <xf numFmtId="0" fontId="3" fillId="2" borderId="0" xfId="1" applyNumberFormat="1" applyFont="1" applyFill="1" applyAlignment="1" applyProtection="1">
      <alignment horizontal="left" vertical="center" wrapText="1"/>
      <protection hidden="1"/>
    </xf>
    <xf numFmtId="0" fontId="3" fillId="2" borderId="0" xfId="1" applyNumberFormat="1" applyFont="1" applyFill="1" applyAlignment="1" applyProtection="1">
      <alignment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top" wrapText="1"/>
      <protection hidden="1"/>
    </xf>
    <xf numFmtId="2" fontId="0" fillId="2" borderId="0" xfId="1" applyNumberFormat="1" applyFont="1" applyFill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horizontal="center" vertical="top"/>
      <protection hidden="1"/>
    </xf>
    <xf numFmtId="0" fontId="29" fillId="2" borderId="0" xfId="1" applyNumberFormat="1" applyFont="1" applyFill="1" applyAlignment="1" applyProtection="1">
      <alignment horizontal="center" vertical="top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NumberFormat="1" applyFont="1" applyAlignment="1" applyProtection="1">
      <alignment horizontal="center" wrapText="1"/>
      <protection hidden="1"/>
    </xf>
    <xf numFmtId="0" fontId="14" fillId="2" borderId="0" xfId="1" applyNumberFormat="1" applyFont="1" applyFill="1" applyAlignment="1" applyProtection="1">
      <alignment horizontal="center"/>
      <protection hidden="1"/>
    </xf>
    <xf numFmtId="0" fontId="4" fillId="5" borderId="7" xfId="1" applyNumberFormat="1" applyFont="1" applyFill="1" applyBorder="1" applyAlignment="1" applyProtection="1">
      <alignment horizontal="centerContinuous" vertical="center"/>
      <protection hidden="1"/>
    </xf>
    <xf numFmtId="0" fontId="22" fillId="6" borderId="0" xfId="1" applyNumberFormat="1" applyFont="1" applyFill="1" applyAlignment="1" applyProtection="1">
      <protection hidden="1"/>
    </xf>
    <xf numFmtId="0" fontId="22" fillId="6" borderId="0" xfId="1" applyNumberFormat="1" applyFont="1" applyFill="1" applyAlignment="1" applyProtection="1">
      <alignment horizontal="left" vertical="center"/>
      <protection hidden="1"/>
    </xf>
    <xf numFmtId="0" fontId="47" fillId="6" borderId="0" xfId="1" applyNumberFormat="1" applyFont="1" applyFill="1" applyAlignment="1" applyProtection="1">
      <protection hidden="1"/>
    </xf>
    <xf numFmtId="0" fontId="0" fillId="6" borderId="0" xfId="0" applyNumberFormat="1" applyFill="1" applyAlignment="1"/>
    <xf numFmtId="0" fontId="6" fillId="0" borderId="0" xfId="1" applyNumberFormat="1" applyFont="1" applyAlignment="1" applyProtection="1">
      <protection hidden="1"/>
    </xf>
    <xf numFmtId="0" fontId="0" fillId="0" borderId="0" xfId="1" applyNumberFormat="1" applyFont="1" applyAlignment="1" applyProtection="1">
      <alignment horizontal="justify"/>
      <protection hidden="1"/>
    </xf>
    <xf numFmtId="0" fontId="9" fillId="0" borderId="0" xfId="1" applyNumberFormat="1" applyFont="1" applyAlignment="1" applyProtection="1">
      <protection hidden="1"/>
    </xf>
    <xf numFmtId="0" fontId="0" fillId="0" borderId="0" xfId="0" applyNumberFormat="1" applyAlignment="1" applyProtection="1">
      <protection hidden="1"/>
    </xf>
    <xf numFmtId="0" fontId="0" fillId="0" borderId="0" xfId="1" applyNumberFormat="1" applyFont="1" applyAlignment="1" applyProtection="1">
      <alignment horizontal="center" vertical="top" wrapText="1"/>
      <protection hidden="1"/>
    </xf>
    <xf numFmtId="0" fontId="26" fillId="0" borderId="0" xfId="1" applyNumberFormat="1" applyFont="1" applyAlignment="1" applyProtection="1">
      <protection hidden="1"/>
    </xf>
    <xf numFmtId="0" fontId="1" fillId="2" borderId="0" xfId="1" applyNumberFormat="1" applyFont="1" applyFill="1" applyAlignment="1" applyProtection="1">
      <alignment horizontal="left"/>
      <protection hidden="1"/>
    </xf>
    <xf numFmtId="0" fontId="44" fillId="0" borderId="0" xfId="1" applyNumberFormat="1" applyFont="1" applyAlignment="1" applyProtection="1">
      <alignment vertical="center"/>
      <protection hidden="1"/>
    </xf>
    <xf numFmtId="168" fontId="3" fillId="0" borderId="1" xfId="1" applyFont="1" applyBorder="1" applyAlignment="1" applyProtection="1">
      <alignment horizontal="justify" vertical="center" wrapText="1"/>
      <protection locked="0"/>
    </xf>
    <xf numFmtId="1" fontId="18" fillId="0" borderId="1" xfId="1" applyNumberFormat="1" applyFont="1" applyBorder="1" applyAlignment="1" applyProtection="1">
      <alignment horizontal="justify" vertical="center" wrapText="1"/>
      <protection locked="0"/>
    </xf>
    <xf numFmtId="0" fontId="6" fillId="0" borderId="1" xfId="1" applyNumberFormat="1" applyFont="1" applyBorder="1" applyAlignment="1" applyProtection="1">
      <alignment horizontal="center" wrapText="1"/>
      <protection locked="0"/>
    </xf>
    <xf numFmtId="0" fontId="23" fillId="0" borderId="7" xfId="1" applyNumberFormat="1" applyFont="1" applyBorder="1" applyAlignment="1" applyProtection="1">
      <alignment horizontal="center"/>
      <protection locked="0"/>
    </xf>
    <xf numFmtId="0" fontId="39" fillId="5" borderId="0" xfId="1" applyNumberFormat="1" applyFont="1" applyFill="1" applyAlignment="1" applyProtection="1">
      <alignment vertical="center" wrapText="1"/>
      <protection hidden="1"/>
    </xf>
    <xf numFmtId="0" fontId="12" fillId="5" borderId="0" xfId="1" applyNumberFormat="1" applyFont="1" applyFill="1" applyProtection="1">
      <alignment wrapText="1"/>
      <protection hidden="1"/>
    </xf>
    <xf numFmtId="0" fontId="6" fillId="5" borderId="0" xfId="1" applyNumberFormat="1" applyFont="1" applyFill="1" applyAlignment="1" applyProtection="1">
      <alignment vertical="top" wrapText="1"/>
      <protection hidden="1"/>
    </xf>
    <xf numFmtId="0" fontId="2" fillId="5" borderId="0" xfId="1" applyNumberFormat="1" applyFont="1" applyFill="1" applyAlignment="1" applyProtection="1">
      <protection hidden="1"/>
    </xf>
    <xf numFmtId="0" fontId="39" fillId="2" borderId="0" xfId="1" applyNumberFormat="1" applyFont="1" applyFill="1" applyAlignment="1" applyProtection="1">
      <alignment horizontal="center"/>
      <protection hidden="1"/>
    </xf>
    <xf numFmtId="0" fontId="9" fillId="2" borderId="4" xfId="1" applyNumberFormat="1" applyFont="1" applyFill="1" applyBorder="1" applyAlignment="1" applyProtection="1">
      <alignment horizontal="center"/>
      <protection hidden="1"/>
    </xf>
    <xf numFmtId="0" fontId="6" fillId="2" borderId="4" xfId="1" applyNumberFormat="1" applyFont="1" applyFill="1" applyBorder="1" applyAlignment="1" applyProtection="1">
      <alignment horizontal="center"/>
      <protection hidden="1"/>
    </xf>
    <xf numFmtId="0" fontId="2" fillId="5" borderId="0" xfId="1" applyNumberFormat="1" applyFont="1" applyFill="1" applyProtection="1">
      <alignment wrapText="1"/>
      <protection hidden="1"/>
    </xf>
    <xf numFmtId="0" fontId="7" fillId="6" borderId="0" xfId="1" applyNumberFormat="1" applyFont="1" applyFill="1" applyAlignment="1" applyProtection="1">
      <alignment horizontal="right" vertical="center" wrapText="1"/>
      <protection hidden="1"/>
    </xf>
    <xf numFmtId="0" fontId="2" fillId="6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Alignment="1" applyProtection="1">
      <alignment horizontal="center" vertical="center" wrapText="1"/>
      <protection hidden="1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 vertical="center"/>
      <protection hidden="1"/>
    </xf>
    <xf numFmtId="9" fontId="9" fillId="2" borderId="0" xfId="1" applyNumberFormat="1" applyFont="1" applyFill="1" applyAlignment="1" applyProtection="1">
      <alignment horizontal="center" vertical="center" wrapText="1"/>
      <protection hidden="1"/>
    </xf>
    <xf numFmtId="164" fontId="47" fillId="5" borderId="1" xfId="1" applyNumberFormat="1" applyFont="1" applyFill="1" applyBorder="1" applyAlignment="1" applyProtection="1">
      <alignment horizontal="center" vertical="center"/>
      <protection hidden="1"/>
    </xf>
    <xf numFmtId="164" fontId="47" fillId="5" borderId="12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/>
      <protection hidden="1"/>
    </xf>
    <xf numFmtId="9" fontId="6" fillId="2" borderId="0" xfId="1" applyNumberFormat="1" applyFont="1" applyFill="1" applyAlignment="1" applyProtection="1">
      <alignment horizontal="center" vertical="center" wrapText="1"/>
      <protection hidden="1"/>
    </xf>
    <xf numFmtId="164" fontId="3" fillId="5" borderId="12" xfId="1" applyNumberFormat="1" applyFont="1" applyFill="1" applyBorder="1" applyAlignment="1" applyProtection="1">
      <alignment horizontal="center" vertical="center"/>
      <protection hidden="1"/>
    </xf>
    <xf numFmtId="9" fontId="53" fillId="2" borderId="0" xfId="1" applyNumberFormat="1" applyFont="1" applyFill="1" applyAlignment="1">
      <alignment horizontal="center" vertical="center"/>
    </xf>
    <xf numFmtId="0" fontId="53" fillId="2" borderId="0" xfId="1" applyNumberFormat="1" applyFont="1" applyFill="1" applyAlignment="1">
      <alignment horizontal="center"/>
    </xf>
    <xf numFmtId="0" fontId="54" fillId="2" borderId="0" xfId="1" applyNumberFormat="1" applyFont="1" applyFill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4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9" fontId="53" fillId="2" borderId="0" xfId="1" applyNumberFormat="1" applyFont="1" applyFill="1" applyAlignment="1" applyProtection="1">
      <alignment horizontal="center" vertical="center"/>
      <protection hidden="1"/>
    </xf>
    <xf numFmtId="0" fontId="53" fillId="2" borderId="0" xfId="1" applyNumberFormat="1" applyFont="1" applyFill="1" applyAlignment="1" applyProtection="1">
      <alignment horizontal="center"/>
      <protection hidden="1"/>
    </xf>
    <xf numFmtId="0" fontId="54" fillId="2" borderId="0" xfId="1" applyNumberFormat="1" applyFont="1" applyFill="1" applyAlignment="1" applyProtection="1">
      <alignment horizontal="center" vertical="center" wrapText="1"/>
      <protection hidden="1"/>
    </xf>
    <xf numFmtId="0" fontId="7" fillId="2" borderId="0" xfId="1" applyNumberFormat="1" applyFont="1" applyFill="1" applyAlignment="1" applyProtection="1">
      <alignment horizontal="center" vertical="center" wrapText="1" shrinkToFit="1"/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centerContinuous"/>
      <protection hidden="1"/>
    </xf>
    <xf numFmtId="0" fontId="0" fillId="6" borderId="0" xfId="1" applyNumberFormat="1" applyFont="1" applyFill="1" applyAlignment="1" applyProtection="1">
      <protection hidden="1"/>
    </xf>
    <xf numFmtId="0" fontId="2" fillId="6" borderId="4" xfId="1" applyNumberFormat="1" applyFont="1" applyFill="1" applyBorder="1" applyAlignment="1" applyProtection="1">
      <alignment horizontal="center"/>
      <protection locked="0"/>
    </xf>
    <xf numFmtId="2" fontId="2" fillId="5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Alignment="1" applyProtection="1">
      <alignment horizontal="centerContinuous" vertical="center" wrapText="1"/>
      <protection hidden="1"/>
    </xf>
    <xf numFmtId="0" fontId="1" fillId="0" borderId="0" xfId="1" applyNumberFormat="1" applyFont="1" applyAlignment="1" applyProtection="1">
      <alignment horizontal="center" vertical="center" wrapText="1"/>
      <protection hidden="1"/>
    </xf>
    <xf numFmtId="0" fontId="1" fillId="0" borderId="0" xfId="1" applyNumberFormat="1" applyFont="1" applyAlignment="1" applyProtection="1">
      <alignment vertical="center" wrapText="1"/>
      <protection hidden="1"/>
    </xf>
    <xf numFmtId="2" fontId="1" fillId="0" borderId="0" xfId="1" applyNumberFormat="1" applyFont="1" applyAlignment="1" applyProtection="1">
      <alignment horizontal="center" vertical="center" wrapText="1"/>
      <protection hidden="1"/>
    </xf>
    <xf numFmtId="164" fontId="1" fillId="0" borderId="0" xfId="1" applyNumberFormat="1" applyFont="1" applyAlignment="1" applyProtection="1">
      <alignment horizontal="center" vertical="center" wrapText="1"/>
      <protection hidden="1"/>
    </xf>
    <xf numFmtId="0" fontId="12" fillId="0" borderId="0" xfId="1" applyNumberFormat="1" applyFont="1" applyAlignment="1" applyProtection="1">
      <alignment horizontal="center" vertical="center" wrapText="1"/>
      <protection hidden="1"/>
    </xf>
    <xf numFmtId="2" fontId="2" fillId="0" borderId="0" xfId="1" applyNumberFormat="1" applyFont="1" applyAlignment="1" applyProtection="1">
      <alignment horizontal="center" vertical="center" wrapText="1"/>
      <protection hidden="1"/>
    </xf>
    <xf numFmtId="0" fontId="1" fillId="0" borderId="0" xfId="1" applyNumberFormat="1" applyFont="1" applyAlignment="1" applyProtection="1">
      <alignment horizontal="left" vertical="center" wrapText="1"/>
      <protection hidden="1"/>
    </xf>
    <xf numFmtId="0" fontId="1" fillId="0" borderId="0" xfId="1" applyNumberFormat="1" applyFont="1" applyAlignment="1" applyProtection="1">
      <alignment horizontal="right" vertical="center" wrapText="1"/>
      <protection hidden="1"/>
    </xf>
    <xf numFmtId="0" fontId="4" fillId="0" borderId="0" xfId="1" applyNumberFormat="1" applyFont="1" applyAlignment="1" applyProtection="1">
      <alignment horizontal="center" vertical="center" wrapText="1"/>
      <protection hidden="1"/>
    </xf>
    <xf numFmtId="164" fontId="2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NumberFormat="1" applyFont="1" applyAlignment="1" applyProtection="1">
      <alignment horizontal="left" vertical="center" wrapText="1"/>
      <protection hidden="1"/>
    </xf>
    <xf numFmtId="0" fontId="2" fillId="0" borderId="0" xfId="1" applyNumberFormat="1" applyFont="1" applyAlignment="1" applyProtection="1">
      <alignment horizontal="left" vertical="center" wrapText="1"/>
      <protection hidden="1"/>
    </xf>
    <xf numFmtId="164" fontId="1" fillId="0" borderId="0" xfId="1" applyNumberFormat="1" applyFont="1" applyAlignment="1" applyProtection="1">
      <alignment horizontal="left" vertical="center" wrapText="1"/>
      <protection hidden="1"/>
    </xf>
    <xf numFmtId="0" fontId="2" fillId="0" borderId="0" xfId="1" applyNumberFormat="1" applyFont="1" applyAlignment="1" applyProtection="1">
      <alignment vertical="center" wrapText="1"/>
      <protection hidden="1"/>
    </xf>
    <xf numFmtId="0" fontId="6" fillId="0" borderId="0" xfId="1" applyNumberFormat="1" applyFont="1" applyAlignment="1" applyProtection="1">
      <alignment vertical="center" wrapText="1"/>
      <protection hidden="1"/>
    </xf>
    <xf numFmtId="0" fontId="9" fillId="0" borderId="0" xfId="1" applyNumberFormat="1" applyFont="1" applyAlignment="1" applyProtection="1">
      <alignment horizontal="center" vertical="center" wrapText="1"/>
      <protection hidden="1"/>
    </xf>
    <xf numFmtId="164" fontId="9" fillId="0" borderId="0" xfId="1" applyNumberFormat="1" applyFont="1" applyAlignment="1" applyProtection="1">
      <alignment horizontal="center" vertical="center" wrapText="1"/>
      <protection hidden="1"/>
    </xf>
    <xf numFmtId="164" fontId="1" fillId="0" borderId="0" xfId="1" applyNumberFormat="1" applyFont="1" applyAlignment="1" applyProtection="1">
      <alignment vertical="center" wrapText="1"/>
      <protection hidden="1"/>
    </xf>
    <xf numFmtId="2" fontId="1" fillId="0" borderId="0" xfId="1" applyNumberFormat="1" applyFont="1" applyAlignment="1" applyProtection="1">
      <alignment vertical="center" wrapText="1"/>
      <protection hidden="1"/>
    </xf>
    <xf numFmtId="0" fontId="55" fillId="0" borderId="0" xfId="1" applyNumberFormat="1" applyFont="1" applyAlignment="1" applyProtection="1">
      <alignment horizontal="center" vertical="center" wrapText="1"/>
      <protection hidden="1"/>
    </xf>
    <xf numFmtId="0" fontId="7" fillId="0" borderId="0" xfId="1" applyNumberFormat="1" applyFont="1" applyAlignment="1" applyProtection="1">
      <alignment horizontal="center" vertical="center" wrapText="1"/>
      <protection hidden="1"/>
    </xf>
    <xf numFmtId="0" fontId="56" fillId="0" borderId="0" xfId="1" applyNumberFormat="1" applyFont="1" applyAlignment="1" applyProtection="1">
      <alignment vertical="center" wrapText="1"/>
      <protection hidden="1"/>
    </xf>
    <xf numFmtId="0" fontId="1" fillId="0" borderId="1" xfId="1" applyNumberFormat="1" applyFont="1" applyBorder="1" applyAlignment="1" applyProtection="1">
      <alignment horizontal="center" vertical="center" wrapText="1"/>
      <protection hidden="1"/>
    </xf>
    <xf numFmtId="2" fontId="1" fillId="0" borderId="1" xfId="1" applyNumberFormat="1" applyFont="1" applyBorder="1" applyAlignment="1" applyProtection="1">
      <alignment horizontal="center" vertical="center" wrapText="1"/>
      <protection hidden="1"/>
    </xf>
    <xf numFmtId="0" fontId="2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1" xfId="1" applyNumberFormat="1" applyFont="1" applyBorder="1" applyAlignment="1" applyProtection="1">
      <alignment vertical="center" wrapText="1"/>
      <protection hidden="1"/>
    </xf>
    <xf numFmtId="164" fontId="2" fillId="0" borderId="1" xfId="1" applyNumberFormat="1" applyFont="1" applyBorder="1" applyAlignment="1" applyProtection="1">
      <alignment horizontal="center" vertical="center" wrapText="1"/>
      <protection hidden="1"/>
    </xf>
    <xf numFmtId="0" fontId="2" fillId="0" borderId="1" xfId="1" applyNumberFormat="1" applyFont="1" applyBorder="1" applyAlignment="1" applyProtection="1">
      <alignment horizontal="left" vertical="center" wrapText="1"/>
      <protection hidden="1"/>
    </xf>
    <xf numFmtId="0" fontId="2" fillId="0" borderId="1" xfId="1" applyNumberFormat="1" applyFont="1" applyBorder="1" applyAlignment="1" applyProtection="1">
      <alignment vertical="center" wrapText="1"/>
      <protection hidden="1"/>
    </xf>
    <xf numFmtId="0" fontId="2" fillId="0" borderId="1" xfId="1" applyNumberFormat="1" applyFont="1" applyBorder="1" applyAlignment="1" applyProtection="1">
      <alignment horizontal="left" vertical="center"/>
      <protection hidden="1"/>
    </xf>
    <xf numFmtId="1" fontId="2" fillId="0" borderId="1" xfId="1" applyNumberFormat="1" applyFont="1" applyBorder="1" applyAlignment="1" applyProtection="1">
      <alignment horizontal="center" vertical="center" wrapText="1"/>
      <protection hidden="1"/>
    </xf>
    <xf numFmtId="2" fontId="1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NumberFormat="1" applyFont="1" applyBorder="1" applyAlignment="1" applyProtection="1">
      <alignment horizontal="center" vertical="center"/>
      <protection hidden="1"/>
    </xf>
    <xf numFmtId="1" fontId="1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Alignment="1" applyProtection="1">
      <alignment horizontal="center" vertical="center"/>
      <protection hidden="1"/>
    </xf>
    <xf numFmtId="2" fontId="1" fillId="0" borderId="0" xfId="1" applyNumberFormat="1" applyFont="1" applyAlignment="1" applyProtection="1">
      <alignment horizontal="center" vertical="center"/>
      <protection hidden="1"/>
    </xf>
    <xf numFmtId="164" fontId="2" fillId="5" borderId="1" xfId="1" applyNumberFormat="1" applyFont="1" applyFill="1" applyBorder="1" applyAlignment="1" applyProtection="1">
      <alignment horizontal="center" vertical="center"/>
      <protection hidden="1"/>
    </xf>
    <xf numFmtId="164" fontId="12" fillId="5" borderId="0" xfId="1" applyNumberFormat="1" applyFont="1" applyFill="1" applyAlignment="1" applyProtection="1">
      <alignment horizontal="right" vertical="center" wrapText="1"/>
      <protection hidden="1"/>
    </xf>
    <xf numFmtId="164" fontId="12" fillId="5" borderId="0" xfId="1" applyNumberFormat="1" applyFont="1" applyFill="1" applyAlignment="1" applyProtection="1">
      <alignment horizontal="right" vertical="center"/>
      <protection hidden="1"/>
    </xf>
    <xf numFmtId="164" fontId="1" fillId="0" borderId="0" xfId="1" applyNumberFormat="1" applyFont="1" applyAlignment="1" applyProtection="1">
      <alignment horizontal="right" vertical="center" wrapText="1"/>
      <protection hidden="1"/>
    </xf>
    <xf numFmtId="164" fontId="2" fillId="0" borderId="0" xfId="1" applyNumberFormat="1" applyFont="1" applyAlignment="1" applyProtection="1">
      <alignment horizontal="right" vertical="center" wrapText="1"/>
      <protection hidden="1"/>
    </xf>
    <xf numFmtId="0" fontId="1" fillId="8" borderId="0" xfId="1" applyNumberFormat="1" applyFont="1" applyFill="1" applyAlignment="1" applyProtection="1">
      <alignment vertical="center" wrapText="1"/>
      <protection hidden="1"/>
    </xf>
    <xf numFmtId="164" fontId="2" fillId="9" borderId="0" xfId="1" applyNumberFormat="1" applyFont="1" applyFill="1" applyAlignment="1" applyProtection="1">
      <alignment horizontal="right" vertical="center" wrapText="1"/>
      <protection hidden="1"/>
    </xf>
    <xf numFmtId="2" fontId="2" fillId="9" borderId="0" xfId="1" applyNumberFormat="1" applyFont="1" applyFill="1" applyAlignment="1" applyProtection="1">
      <alignment horizontal="right" vertical="center" wrapText="1"/>
      <protection hidden="1"/>
    </xf>
    <xf numFmtId="0" fontId="12" fillId="0" borderId="0" xfId="1" applyNumberFormat="1" applyFont="1" applyAlignment="1" applyProtection="1">
      <alignment vertical="center" wrapText="1"/>
      <protection hidden="1"/>
    </xf>
    <xf numFmtId="164" fontId="1" fillId="8" borderId="0" xfId="1" applyNumberFormat="1" applyFont="1" applyFill="1" applyAlignment="1" applyProtection="1">
      <alignment horizontal="right" vertical="center" wrapText="1"/>
      <protection hidden="1"/>
    </xf>
    <xf numFmtId="0" fontId="1" fillId="8" borderId="0" xfId="1" applyNumberFormat="1" applyFont="1" applyFill="1" applyAlignment="1" applyProtection="1">
      <alignment horizontal="center" vertical="center" wrapText="1"/>
      <protection hidden="1"/>
    </xf>
    <xf numFmtId="0" fontId="1" fillId="9" borderId="0" xfId="1" applyNumberFormat="1" applyFont="1" applyFill="1" applyAlignment="1" applyProtection="1">
      <alignment horizontal="center" vertical="center" wrapText="1"/>
      <protection hidden="1"/>
    </xf>
    <xf numFmtId="164" fontId="1" fillId="9" borderId="0" xfId="1" applyNumberFormat="1" applyFont="1" applyFill="1" applyAlignment="1" applyProtection="1">
      <alignment horizontal="right" vertical="center" wrapText="1"/>
      <protection hidden="1"/>
    </xf>
    <xf numFmtId="164" fontId="1" fillId="9" borderId="0" xfId="1" applyNumberFormat="1" applyFont="1" applyFill="1" applyAlignment="1" applyProtection="1">
      <alignment horizontal="center" vertical="center" wrapText="1"/>
      <protection hidden="1"/>
    </xf>
    <xf numFmtId="0" fontId="1" fillId="9" borderId="0" xfId="1" applyNumberFormat="1" applyFont="1" applyFill="1" applyAlignment="1" applyProtection="1">
      <alignment vertical="center" wrapText="1"/>
      <protection hidden="1"/>
    </xf>
    <xf numFmtId="0" fontId="1" fillId="0" borderId="9" xfId="1" applyNumberFormat="1" applyFont="1" applyBorder="1" applyAlignment="1" applyProtection="1">
      <alignment vertical="center" wrapText="1"/>
      <protection hidden="1"/>
    </xf>
    <xf numFmtId="0" fontId="1" fillId="0" borderId="3" xfId="1" applyNumberFormat="1" applyFont="1" applyBorder="1" applyAlignment="1" applyProtection="1">
      <alignment vertical="center" wrapText="1"/>
      <protection hidden="1"/>
    </xf>
    <xf numFmtId="0" fontId="1" fillId="0" borderId="1" xfId="1" applyNumberFormat="1" applyFont="1" applyBorder="1" applyAlignment="1" applyProtection="1">
      <alignment horizontal="left" vertical="center" wrapText="1"/>
      <protection hidden="1"/>
    </xf>
    <xf numFmtId="2" fontId="2" fillId="8" borderId="0" xfId="1" applyNumberFormat="1" applyFont="1" applyFill="1" applyAlignment="1" applyProtection="1">
      <alignment horizontal="right" vertical="center" wrapText="1"/>
      <protection hidden="1"/>
    </xf>
    <xf numFmtId="2" fontId="1" fillId="8" borderId="0" xfId="1" applyNumberFormat="1" applyFont="1" applyFill="1" applyAlignment="1" applyProtection="1">
      <alignment vertical="center" wrapText="1"/>
      <protection hidden="1"/>
    </xf>
    <xf numFmtId="1" fontId="23" fillId="0" borderId="7" xfId="1" applyNumberFormat="1" applyFont="1" applyBorder="1" applyAlignment="1" applyProtection="1">
      <alignment horizontal="center" wrapText="1"/>
      <protection locked="0"/>
    </xf>
    <xf numFmtId="167" fontId="23" fillId="0" borderId="3" xfId="1" applyNumberFormat="1" applyFont="1" applyBorder="1" applyAlignment="1" applyProtection="1">
      <alignment horizontal="center"/>
      <protection locked="0"/>
    </xf>
    <xf numFmtId="0" fontId="2" fillId="7" borderId="4" xfId="1" applyNumberFormat="1" applyFont="1" applyFill="1" applyBorder="1" applyAlignment="1" applyProtection="1">
      <alignment horizontal="center"/>
      <protection locked="0"/>
    </xf>
    <xf numFmtId="2" fontId="12" fillId="5" borderId="0" xfId="1" applyNumberFormat="1" applyFont="1" applyFill="1" applyAlignment="1" applyProtection="1">
      <alignment horizontal="center" vertical="center" wrapText="1"/>
      <protection hidden="1"/>
    </xf>
    <xf numFmtId="2" fontId="1" fillId="0" borderId="0" xfId="1" applyNumberFormat="1" applyFont="1" applyAlignment="1" applyProtection="1">
      <alignment horizontal="right" vertical="center" wrapText="1"/>
      <protection hidden="1"/>
    </xf>
    <xf numFmtId="2" fontId="1" fillId="9" borderId="0" xfId="1" applyNumberFormat="1" applyFont="1" applyFill="1" applyAlignment="1" applyProtection="1">
      <alignment vertical="center" wrapText="1"/>
      <protection hidden="1"/>
    </xf>
    <xf numFmtId="0" fontId="1" fillId="0" borderId="0" xfId="1" applyNumberFormat="1" applyFont="1" applyAlignment="1" applyProtection="1">
      <alignment horizontal="center" vertical="center"/>
      <protection hidden="1"/>
    </xf>
    <xf numFmtId="0" fontId="1" fillId="0" borderId="0" xfId="1" applyNumberFormat="1" applyFont="1" applyAlignment="1" applyProtection="1">
      <alignment horizontal="left" vertical="center"/>
      <protection hidden="1"/>
    </xf>
    <xf numFmtId="2" fontId="2" fillId="0" borderId="0" xfId="1" applyNumberFormat="1" applyFont="1" applyAlignment="1" applyProtection="1">
      <alignment horizontal="right" vertical="center" wrapText="1"/>
      <protection hidden="1"/>
    </xf>
    <xf numFmtId="1" fontId="2" fillId="0" borderId="0" xfId="1" applyNumberFormat="1" applyFont="1" applyAlignment="1" applyProtection="1">
      <alignment horizontal="right" vertical="center" wrapText="1"/>
      <protection hidden="1"/>
    </xf>
    <xf numFmtId="164" fontId="1" fillId="8" borderId="0" xfId="1" applyNumberFormat="1" applyFont="1" applyFill="1" applyAlignment="1" applyProtection="1">
      <alignment horizontal="center" vertical="center" wrapText="1"/>
      <protection hidden="1"/>
    </xf>
    <xf numFmtId="164" fontId="2" fillId="9" borderId="0" xfId="1" applyNumberFormat="1" applyFont="1" applyFill="1" applyAlignment="1" applyProtection="1">
      <alignment horizontal="center" vertical="center" wrapText="1"/>
      <protection hidden="1"/>
    </xf>
    <xf numFmtId="2" fontId="2" fillId="9" borderId="0" xfId="1" applyNumberFormat="1" applyFont="1" applyFill="1" applyAlignment="1" applyProtection="1">
      <alignment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Continuous"/>
      <protection hidden="1"/>
    </xf>
    <xf numFmtId="2" fontId="1" fillId="0" borderId="0" xfId="1" applyNumberFormat="1" applyFont="1" applyAlignment="1" applyProtection="1">
      <alignment horizontal="left" vertical="center" wrapText="1"/>
      <protection hidden="1"/>
    </xf>
    <xf numFmtId="49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34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34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3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0" xfId="1" applyNumberFormat="1" applyFont="1" applyFill="1" applyAlignment="1" applyProtection="1">
      <alignment horizontal="center" vertical="center" wrapText="1"/>
      <protection hidden="1"/>
    </xf>
    <xf numFmtId="0" fontId="35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1" applyNumberFormat="1" applyFont="1" applyBorder="1" applyAlignment="1" applyProtection="1">
      <alignment horizontal="justify" vertical="center" wrapText="1"/>
      <protection locked="0"/>
    </xf>
    <xf numFmtId="0" fontId="34" fillId="5" borderId="9" xfId="1" applyNumberFormat="1" applyFont="1" applyFill="1" applyBorder="1" applyAlignment="1" applyProtection="1">
      <alignment horizontal="center" vertical="center"/>
      <protection hidden="1"/>
    </xf>
    <xf numFmtId="0" fontId="34" fillId="5" borderId="3" xfId="1" applyNumberFormat="1" applyFont="1" applyFill="1" applyBorder="1" applyAlignment="1" applyProtection="1">
      <alignment horizontal="center" vertical="center"/>
      <protection hidden="1"/>
    </xf>
    <xf numFmtId="0" fontId="33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33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33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Border="1" applyAlignment="1" applyProtection="1">
      <alignment horizontal="justify" vertical="center" wrapText="1"/>
      <protection locked="0"/>
    </xf>
    <xf numFmtId="0" fontId="4" fillId="5" borderId="9" xfId="1" applyNumberFormat="1" applyFont="1" applyFill="1" applyBorder="1" applyAlignment="1" applyProtection="1">
      <alignment horizontal="center" vertical="center"/>
      <protection hidden="1"/>
    </xf>
    <xf numFmtId="0" fontId="4" fillId="5" borderId="7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23" fillId="0" borderId="9" xfId="1" applyNumberFormat="1" applyFont="1" applyBorder="1" applyAlignment="1" applyProtection="1">
      <alignment horizontal="center" wrapText="1"/>
      <protection locked="0"/>
    </xf>
    <xf numFmtId="0" fontId="23" fillId="0" borderId="7" xfId="1" applyNumberFormat="1" applyFont="1" applyBorder="1" applyAlignment="1" applyProtection="1">
      <alignment horizontal="center" wrapText="1"/>
      <protection locked="0"/>
    </xf>
    <xf numFmtId="0" fontId="6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1" applyNumberFormat="1" applyFont="1" applyBorder="1" applyAlignment="1" applyProtection="1">
      <alignment horizontal="center" wrapText="1"/>
      <protection locked="0"/>
    </xf>
    <xf numFmtId="0" fontId="23" fillId="0" borderId="4" xfId="1" applyNumberFormat="1" applyFont="1" applyBorder="1" applyAlignment="1" applyProtection="1">
      <alignment horizontal="center" wrapText="1"/>
      <protection locked="0"/>
    </xf>
    <xf numFmtId="0" fontId="23" fillId="0" borderId="11" xfId="1" applyNumberFormat="1" applyFont="1" applyBorder="1" applyAlignment="1" applyProtection="1">
      <alignment horizontal="center" wrapText="1"/>
      <protection locked="0"/>
    </xf>
    <xf numFmtId="0" fontId="6" fillId="2" borderId="0" xfId="1" applyNumberFormat="1" applyFont="1" applyFill="1" applyAlignment="1" applyProtection="1">
      <alignment horizontal="center" vertical="top"/>
      <protection hidden="1"/>
    </xf>
    <xf numFmtId="0" fontId="6" fillId="2" borderId="6" xfId="1" applyNumberFormat="1" applyFont="1" applyFill="1" applyBorder="1" applyAlignment="1" applyProtection="1">
      <alignment horizontal="center" vertical="top"/>
      <protection hidden="1"/>
    </xf>
    <xf numFmtId="0" fontId="6" fillId="5" borderId="15" xfId="1" applyNumberFormat="1" applyFont="1" applyFill="1" applyBorder="1" applyAlignment="1" applyProtection="1">
      <alignment horizontal="center" vertical="top" wrapText="1"/>
      <protection hidden="1"/>
    </xf>
    <xf numFmtId="0" fontId="6" fillId="2" borderId="5" xfId="1" applyNumberFormat="1" applyFont="1" applyFill="1" applyBorder="1" applyAlignment="1" applyProtection="1">
      <alignment horizontal="center" vertical="top" wrapText="1"/>
      <protection hidden="1"/>
    </xf>
    <xf numFmtId="0" fontId="6" fillId="2" borderId="10" xfId="1" applyNumberFormat="1" applyFont="1" applyFill="1" applyBorder="1" applyAlignment="1" applyProtection="1">
      <alignment horizontal="center" vertical="top" wrapText="1"/>
      <protection hidden="1"/>
    </xf>
    <xf numFmtId="22" fontId="23" fillId="0" borderId="16" xfId="1" applyNumberFormat="1" applyFont="1" applyBorder="1" applyAlignment="1" applyProtection="1">
      <alignment horizontal="center"/>
      <protection locked="0"/>
    </xf>
    <xf numFmtId="22" fontId="23" fillId="0" borderId="4" xfId="1" applyNumberFormat="1" applyFont="1" applyBorder="1" applyAlignment="1" applyProtection="1">
      <alignment horizontal="center"/>
      <protection locked="0"/>
    </xf>
    <xf numFmtId="22" fontId="23" fillId="0" borderId="11" xfId="1" applyNumberFormat="1" applyFont="1" applyBorder="1" applyAlignment="1" applyProtection="1">
      <alignment horizontal="center"/>
      <protection locked="0"/>
    </xf>
    <xf numFmtId="0" fontId="7" fillId="2" borderId="9" xfId="1" applyNumberFormat="1" applyFont="1" applyFill="1" applyBorder="1" applyAlignment="1" applyProtection="1">
      <alignment horizontal="center" vertical="top" wrapText="1"/>
      <protection hidden="1"/>
    </xf>
    <xf numFmtId="0" fontId="7" fillId="2" borderId="7" xfId="1" applyNumberFormat="1" applyFont="1" applyFill="1" applyBorder="1" applyAlignment="1" applyProtection="1">
      <alignment horizontal="center" vertical="top" wrapText="1"/>
      <protection hidden="1"/>
    </xf>
    <xf numFmtId="0" fontId="7" fillId="2" borderId="3" xfId="1" applyNumberFormat="1" applyFont="1" applyFill="1" applyBorder="1" applyAlignment="1" applyProtection="1">
      <alignment horizontal="center" vertical="top" wrapText="1"/>
      <protection hidden="1"/>
    </xf>
    <xf numFmtId="0" fontId="2" fillId="3" borderId="4" xfId="1" applyNumberFormat="1" applyFont="1" applyFill="1" applyBorder="1" applyAlignment="1" applyProtection="1">
      <alignment horizontal="center" wrapText="1"/>
      <protection locked="0"/>
    </xf>
    <xf numFmtId="164" fontId="3" fillId="5" borderId="9" xfId="1" applyNumberFormat="1" applyFont="1" applyFill="1" applyBorder="1" applyAlignment="1" applyProtection="1">
      <alignment horizontal="center" vertical="center"/>
      <protection hidden="1"/>
    </xf>
    <xf numFmtId="164" fontId="3" fillId="5" borderId="3" xfId="1" applyNumberFormat="1" applyFont="1" applyFill="1" applyBorder="1" applyAlignment="1" applyProtection="1">
      <alignment horizontal="center" vertical="center"/>
      <protection hidden="1"/>
    </xf>
    <xf numFmtId="164" fontId="3" fillId="5" borderId="17" xfId="1" applyNumberFormat="1" applyFont="1" applyFill="1" applyBorder="1" applyAlignment="1" applyProtection="1">
      <alignment horizontal="center" vertical="center"/>
      <protection hidden="1"/>
    </xf>
    <xf numFmtId="164" fontId="3" fillId="5" borderId="18" xfId="1" applyNumberFormat="1" applyFont="1" applyFill="1" applyBorder="1" applyAlignment="1" applyProtection="1">
      <alignment horizontal="center" vertical="center"/>
      <protection hidden="1"/>
    </xf>
    <xf numFmtId="0" fontId="15" fillId="2" borderId="5" xfId="1" applyNumberFormat="1" applyFont="1" applyFill="1" applyBorder="1" applyAlignment="1" applyProtection="1">
      <alignment horizontal="center" vertical="top"/>
      <protection hidden="1"/>
    </xf>
    <xf numFmtId="0" fontId="2" fillId="3" borderId="0" xfId="1" applyNumberFormat="1" applyFont="1" applyFill="1" applyAlignment="1" applyProtection="1">
      <alignment horizontal="center" wrapText="1"/>
      <protection locked="0"/>
    </xf>
    <xf numFmtId="0" fontId="11" fillId="3" borderId="0" xfId="1" applyNumberFormat="1" applyFont="1" applyFill="1" applyAlignment="1" applyProtection="1">
      <alignment horizontal="center" wrapText="1"/>
      <protection locked="0"/>
    </xf>
    <xf numFmtId="0" fontId="11" fillId="3" borderId="4" xfId="1" applyNumberFormat="1" applyFont="1" applyFill="1" applyBorder="1" applyAlignment="1" applyProtection="1">
      <alignment horizontal="center" wrapText="1"/>
      <protection locked="0"/>
    </xf>
    <xf numFmtId="0" fontId="0" fillId="2" borderId="0" xfId="1" applyNumberFormat="1" applyFont="1" applyFill="1" applyAlignment="1" applyProtection="1">
      <alignment horizontal="center" wrapText="1"/>
      <protection hidden="1"/>
    </xf>
    <xf numFmtId="0" fontId="0" fillId="2" borderId="4" xfId="1" applyNumberFormat="1" applyFont="1" applyFill="1" applyBorder="1" applyAlignment="1" applyProtection="1">
      <alignment horizont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top"/>
      <protection hidden="1"/>
    </xf>
    <xf numFmtId="0" fontId="1" fillId="0" borderId="15" xfId="1" applyNumberFormat="1" applyFont="1" applyBorder="1" applyAlignment="1" applyProtection="1">
      <alignment horizontal="left" vertical="center" wrapText="1"/>
      <protection locked="0"/>
    </xf>
    <xf numFmtId="0" fontId="1" fillId="0" borderId="10" xfId="1" applyNumberFormat="1" applyFont="1" applyBorder="1" applyAlignment="1" applyProtection="1">
      <alignment horizontal="left" vertical="center" wrapText="1"/>
      <protection locked="0"/>
    </xf>
    <xf numFmtId="0" fontId="1" fillId="0" borderId="16" xfId="1" applyNumberFormat="1" applyFont="1" applyBorder="1" applyAlignment="1" applyProtection="1">
      <alignment horizontal="left" vertical="center" wrapText="1"/>
      <protection locked="0"/>
    </xf>
    <xf numFmtId="0" fontId="1" fillId="0" borderId="11" xfId="1" applyNumberFormat="1" applyFont="1" applyBorder="1" applyAlignment="1" applyProtection="1">
      <alignment horizontal="left" vertical="center" wrapText="1"/>
      <protection locked="0"/>
    </xf>
    <xf numFmtId="0" fontId="2" fillId="5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5" xfId="1" applyNumberFormat="1" applyFont="1" applyBorder="1" applyAlignment="1" applyProtection="1">
      <alignment horizontal="justify" vertical="center" wrapText="1"/>
      <protection locked="0"/>
    </xf>
    <xf numFmtId="0" fontId="0" fillId="0" borderId="10" xfId="1" applyNumberFormat="1" applyFont="1" applyBorder="1" applyAlignment="1" applyProtection="1">
      <alignment horizontal="justify" vertical="center" wrapText="1"/>
      <protection locked="0"/>
    </xf>
    <xf numFmtId="0" fontId="0" fillId="0" borderId="4" xfId="1" applyNumberFormat="1" applyFont="1" applyBorder="1" applyAlignment="1" applyProtection="1">
      <alignment horizontal="justify" vertical="center" wrapText="1"/>
      <protection locked="0"/>
    </xf>
    <xf numFmtId="0" fontId="0" fillId="0" borderId="11" xfId="1" applyNumberFormat="1" applyFont="1" applyBorder="1" applyAlignment="1" applyProtection="1">
      <alignment horizontal="justify" vertical="center" wrapText="1"/>
      <protection locked="0"/>
    </xf>
    <xf numFmtId="0" fontId="17" fillId="0" borderId="5" xfId="1" applyNumberFormat="1" applyFont="1" applyBorder="1" applyAlignment="1" applyProtection="1">
      <alignment horizontal="justify" vertical="center" wrapText="1"/>
      <protection locked="0"/>
    </xf>
    <xf numFmtId="0" fontId="2" fillId="0" borderId="0" xfId="1" applyNumberFormat="1" applyFont="1" applyAlignment="1" applyProtection="1">
      <alignment horizontal="justify" vertical="center" wrapText="1"/>
      <protection locked="0"/>
    </xf>
    <xf numFmtId="0" fontId="2" fillId="0" borderId="6" xfId="1" applyNumberFormat="1" applyFont="1" applyBorder="1" applyAlignment="1" applyProtection="1">
      <alignment horizontal="justify" vertical="center" wrapText="1"/>
      <protection locked="0"/>
    </xf>
    <xf numFmtId="0" fontId="2" fillId="0" borderId="4" xfId="1" applyNumberFormat="1" applyFont="1" applyBorder="1" applyAlignment="1" applyProtection="1">
      <alignment horizontal="justify" vertical="center" wrapText="1"/>
      <protection locked="0"/>
    </xf>
    <xf numFmtId="0" fontId="2" fillId="0" borderId="11" xfId="1" applyNumberFormat="1" applyFont="1" applyBorder="1" applyAlignment="1" applyProtection="1">
      <alignment horizontal="justify" vertical="center" wrapText="1"/>
      <protection locked="0"/>
    </xf>
    <xf numFmtId="0" fontId="1" fillId="0" borderId="5" xfId="1" applyNumberFormat="1" applyFont="1" applyBorder="1" applyAlignment="1" applyProtection="1">
      <alignment horizontal="left" vertical="center" wrapText="1"/>
      <protection locked="0"/>
    </xf>
    <xf numFmtId="0" fontId="1" fillId="0" borderId="4" xfId="1" applyNumberFormat="1" applyFont="1" applyBorder="1" applyAlignment="1" applyProtection="1">
      <alignment horizontal="left" vertical="center" wrapText="1"/>
      <protection locked="0"/>
    </xf>
    <xf numFmtId="0" fontId="2" fillId="5" borderId="2" xfId="1" applyNumberFormat="1" applyFont="1" applyFill="1" applyBorder="1" applyAlignment="1" applyProtection="1">
      <alignment horizontal="center" vertical="center"/>
      <protection hidden="1"/>
    </xf>
    <xf numFmtId="0" fontId="2" fillId="5" borderId="13" xfId="1" applyNumberFormat="1" applyFont="1" applyFill="1" applyBorder="1" applyAlignment="1" applyProtection="1">
      <alignment horizontal="center" vertical="center"/>
      <protection hidden="1"/>
    </xf>
    <xf numFmtId="0" fontId="12" fillId="5" borderId="9" xfId="1" applyNumberFormat="1" applyFont="1" applyFill="1" applyBorder="1" applyAlignment="1" applyProtection="1">
      <alignment horizontal="center"/>
      <protection hidden="1"/>
    </xf>
    <xf numFmtId="0" fontId="12" fillId="5" borderId="7" xfId="1" applyNumberFormat="1" applyFont="1" applyFill="1" applyBorder="1" applyAlignment="1" applyProtection="1">
      <alignment horizontal="center"/>
      <protection hidden="1"/>
    </xf>
    <xf numFmtId="0" fontId="12" fillId="5" borderId="3" xfId="1" applyNumberFormat="1" applyFont="1" applyFill="1" applyBorder="1" applyAlignment="1" applyProtection="1">
      <alignment horizontal="center"/>
      <protection hidden="1"/>
    </xf>
    <xf numFmtId="0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0" fillId="4" borderId="15" xfId="1" applyNumberFormat="1" applyFont="1" applyFill="1" applyBorder="1" applyAlignment="1" applyProtection="1">
      <alignment horizontal="left" vertical="center"/>
      <protection locked="0"/>
    </xf>
    <xf numFmtId="0" fontId="0" fillId="4" borderId="5" xfId="1" applyNumberFormat="1" applyFont="1" applyFill="1" applyBorder="1" applyAlignment="1" applyProtection="1">
      <alignment horizontal="left" vertical="center"/>
      <protection locked="0"/>
    </xf>
    <xf numFmtId="0" fontId="0" fillId="4" borderId="10" xfId="1" applyNumberFormat="1" applyFont="1" applyFill="1" applyBorder="1" applyAlignment="1" applyProtection="1">
      <alignment horizontal="left" vertical="center"/>
      <protection locked="0"/>
    </xf>
    <xf numFmtId="0" fontId="9" fillId="5" borderId="8" xfId="1" applyNumberFormat="1" applyFont="1" applyFill="1" applyBorder="1" applyAlignment="1" applyProtection="1">
      <alignment horizontal="center" vertical="top" wrapText="1"/>
      <protection hidden="1"/>
    </xf>
    <xf numFmtId="0" fontId="9" fillId="5" borderId="0" xfId="1" applyNumberFormat="1" applyFont="1" applyFill="1" applyAlignment="1" applyProtection="1">
      <alignment horizontal="center" vertical="top" wrapText="1"/>
      <protection hidden="1"/>
    </xf>
    <xf numFmtId="0" fontId="9" fillId="5" borderId="6" xfId="1" applyNumberFormat="1" applyFont="1" applyFill="1" applyBorder="1" applyAlignment="1" applyProtection="1">
      <alignment horizontal="center" vertical="top" wrapText="1"/>
      <protection hidden="1"/>
    </xf>
    <xf numFmtId="0" fontId="2" fillId="5" borderId="16" xfId="1" applyNumberFormat="1" applyFont="1" applyFill="1" applyBorder="1" applyAlignment="1" applyProtection="1">
      <alignment horizontal="center" wrapText="1"/>
      <protection hidden="1"/>
    </xf>
    <xf numFmtId="0" fontId="2" fillId="5" borderId="4" xfId="1" applyNumberFormat="1" applyFont="1" applyFill="1" applyBorder="1" applyAlignment="1" applyProtection="1">
      <alignment horizontal="center" wrapText="1"/>
      <protection hidden="1"/>
    </xf>
    <xf numFmtId="0" fontId="2" fillId="5" borderId="11" xfId="1" applyNumberFormat="1" applyFont="1" applyFill="1" applyBorder="1" applyAlignment="1" applyProtection="1">
      <alignment horizontal="center" wrapText="1"/>
      <protection hidden="1"/>
    </xf>
    <xf numFmtId="0" fontId="9" fillId="5" borderId="9" xfId="1" applyNumberFormat="1" applyFont="1" applyFill="1" applyBorder="1" applyAlignment="1" applyProtection="1">
      <alignment horizontal="center" vertical="top" wrapText="1"/>
      <protection hidden="1"/>
    </xf>
    <xf numFmtId="0" fontId="9" fillId="5" borderId="7" xfId="1" applyNumberFormat="1" applyFont="1" applyFill="1" applyBorder="1" applyAlignment="1" applyProtection="1">
      <alignment horizontal="center" vertical="top" wrapText="1"/>
      <protection hidden="1"/>
    </xf>
    <xf numFmtId="0" fontId="9" fillId="5" borderId="3" xfId="1" applyNumberFormat="1" applyFont="1" applyFill="1" applyBorder="1" applyAlignment="1" applyProtection="1">
      <alignment horizontal="center" vertical="top" wrapText="1"/>
      <protection hidden="1"/>
    </xf>
    <xf numFmtId="0" fontId="8" fillId="0" borderId="9" xfId="1" applyNumberFormat="1" applyFont="1" applyBorder="1" applyAlignment="1" applyProtection="1">
      <alignment horizontal="center" wrapText="1"/>
      <protection locked="0"/>
    </xf>
    <xf numFmtId="0" fontId="8" fillId="0" borderId="7" xfId="1" applyNumberFormat="1" applyFont="1" applyBorder="1" applyAlignment="1" applyProtection="1">
      <alignment horizontal="center" wrapText="1"/>
      <protection locked="0"/>
    </xf>
    <xf numFmtId="0" fontId="8" fillId="0" borderId="3" xfId="1" applyNumberFormat="1" applyFont="1" applyBorder="1" applyAlignment="1" applyProtection="1">
      <alignment horizontal="center" wrapText="1"/>
      <protection locked="0"/>
    </xf>
    <xf numFmtId="0" fontId="9" fillId="5" borderId="15" xfId="1" applyNumberFormat="1" applyFont="1" applyFill="1" applyBorder="1" applyAlignment="1" applyProtection="1">
      <alignment horizontal="center" vertical="top" wrapText="1"/>
      <protection hidden="1"/>
    </xf>
    <xf numFmtId="0" fontId="9" fillId="5" borderId="5" xfId="1" applyNumberFormat="1" applyFont="1" applyFill="1" applyBorder="1" applyAlignment="1" applyProtection="1">
      <alignment horizontal="center" vertical="top" wrapText="1"/>
      <protection hidden="1"/>
    </xf>
    <xf numFmtId="0" fontId="9" fillId="5" borderId="10" xfId="1" applyNumberFormat="1" applyFont="1" applyFill="1" applyBorder="1" applyAlignment="1" applyProtection="1">
      <alignment horizontal="center" vertical="top" wrapText="1"/>
      <protection hidden="1"/>
    </xf>
    <xf numFmtId="0" fontId="8" fillId="5" borderId="16" xfId="1" applyNumberFormat="1" applyFont="1" applyFill="1" applyBorder="1" applyAlignment="1" applyProtection="1">
      <alignment horizontal="center" wrapText="1"/>
      <protection hidden="1"/>
    </xf>
    <xf numFmtId="0" fontId="8" fillId="5" borderId="4" xfId="1" applyNumberFormat="1" applyFont="1" applyFill="1" applyBorder="1" applyAlignment="1" applyProtection="1">
      <alignment horizontal="center" wrapText="1"/>
      <protection hidden="1"/>
    </xf>
    <xf numFmtId="0" fontId="8" fillId="5" borderId="11" xfId="1" applyNumberFormat="1" applyFont="1" applyFill="1" applyBorder="1" applyAlignment="1" applyProtection="1">
      <alignment horizontal="center" wrapText="1"/>
      <protection hidden="1"/>
    </xf>
    <xf numFmtId="0" fontId="8" fillId="0" borderId="16" xfId="1" applyNumberFormat="1" applyFont="1" applyBorder="1" applyAlignment="1" applyProtection="1">
      <alignment horizontal="center" wrapText="1"/>
      <protection locked="0"/>
    </xf>
    <xf numFmtId="0" fontId="8" fillId="0" borderId="4" xfId="1" applyNumberFormat="1" applyFont="1" applyBorder="1" applyAlignment="1" applyProtection="1">
      <alignment horizontal="center" wrapText="1"/>
      <protection locked="0"/>
    </xf>
    <xf numFmtId="0" fontId="8" fillId="0" borderId="11" xfId="1" applyNumberFormat="1" applyFont="1" applyBorder="1" applyAlignment="1" applyProtection="1">
      <alignment horizontal="center" wrapText="1"/>
      <protection locked="0"/>
    </xf>
    <xf numFmtId="0" fontId="18" fillId="0" borderId="9" xfId="1" applyNumberFormat="1" applyFont="1" applyBorder="1" applyAlignment="1" applyProtection="1">
      <alignment horizontal="left" wrapText="1"/>
      <protection locked="0"/>
    </xf>
    <xf numFmtId="0" fontId="18" fillId="0" borderId="7" xfId="1" applyNumberFormat="1" applyFont="1" applyBorder="1" applyAlignment="1" applyProtection="1">
      <alignment horizontal="left" wrapText="1"/>
      <protection locked="0"/>
    </xf>
    <xf numFmtId="0" fontId="18" fillId="0" borderId="3" xfId="1" applyNumberFormat="1" applyFont="1" applyBorder="1" applyAlignment="1" applyProtection="1">
      <alignment horizontal="left" wrapText="1"/>
      <protection locked="0"/>
    </xf>
    <xf numFmtId="0" fontId="12" fillId="5" borderId="9" xfId="1" applyNumberFormat="1" applyFont="1" applyFill="1" applyBorder="1" applyAlignment="1" applyProtection="1">
      <alignment horizontal="center" wrapText="1"/>
      <protection hidden="1"/>
    </xf>
    <xf numFmtId="0" fontId="12" fillId="5" borderId="7" xfId="1" applyNumberFormat="1" applyFont="1" applyFill="1" applyBorder="1" applyAlignment="1" applyProtection="1">
      <alignment horizontal="center" wrapText="1"/>
      <protection hidden="1"/>
    </xf>
    <xf numFmtId="0" fontId="39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39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3" xfId="1" applyNumberFormat="1" applyFont="1" applyFill="1" applyBorder="1" applyAlignment="1" applyProtection="1">
      <alignment horizontal="center" wrapText="1"/>
      <protection hidden="1"/>
    </xf>
    <xf numFmtId="0" fontId="39" fillId="5" borderId="5" xfId="1" applyNumberFormat="1" applyFont="1" applyFill="1" applyBorder="1" applyAlignment="1" applyProtection="1">
      <alignment horizontal="center" vertical="center"/>
      <protection hidden="1"/>
    </xf>
    <xf numFmtId="0" fontId="39" fillId="5" borderId="10" xfId="1" applyNumberFormat="1" applyFont="1" applyFill="1" applyBorder="1" applyAlignment="1" applyProtection="1">
      <alignment horizontal="center" vertical="center"/>
      <protection hidden="1"/>
    </xf>
    <xf numFmtId="0" fontId="12" fillId="5" borderId="5" xfId="1" applyNumberFormat="1" applyFont="1" applyFill="1" applyBorder="1" applyAlignment="1" applyProtection="1">
      <alignment horizontal="center" wrapText="1"/>
      <protection hidden="1"/>
    </xf>
    <xf numFmtId="0" fontId="4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39" fillId="5" borderId="9" xfId="1" applyNumberFormat="1" applyFont="1" applyFill="1" applyBorder="1" applyAlignment="1" applyProtection="1">
      <alignment horizontal="center" vertical="top" wrapText="1"/>
      <protection hidden="1"/>
    </xf>
    <xf numFmtId="0" fontId="39" fillId="5" borderId="7" xfId="1" applyNumberFormat="1" applyFont="1" applyFill="1" applyBorder="1" applyAlignment="1" applyProtection="1">
      <alignment horizontal="center" vertical="top" wrapText="1"/>
      <protection hidden="1"/>
    </xf>
    <xf numFmtId="0" fontId="39" fillId="5" borderId="3" xfId="1" applyNumberFormat="1" applyFont="1" applyFill="1" applyBorder="1" applyAlignment="1" applyProtection="1">
      <alignment horizontal="center" vertical="top" wrapText="1"/>
      <protection hidden="1"/>
    </xf>
    <xf numFmtId="0" fontId="4" fillId="0" borderId="3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3" fillId="5" borderId="1" xfId="1" applyNumberFormat="1" applyFont="1" applyFill="1" applyBorder="1" applyAlignment="1" applyProtection="1">
      <alignment horizontal="left" vertical="center" wrapText="1"/>
      <protection hidden="1"/>
    </xf>
    <xf numFmtId="0" fontId="1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Alignment="1" applyProtection="1">
      <alignment horizontal="center" vertical="center" wrapText="1"/>
      <protection hidden="1"/>
    </xf>
    <xf numFmtId="0" fontId="4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1" applyNumberFormat="1" applyFont="1" applyFill="1" applyBorder="1" applyAlignment="1" applyProtection="1">
      <alignment horizontal="center" wrapText="1"/>
      <protection hidden="1"/>
    </xf>
    <xf numFmtId="0" fontId="39" fillId="5" borderId="5" xfId="1" applyNumberFormat="1" applyFont="1" applyFill="1" applyBorder="1" applyAlignment="1" applyProtection="1">
      <alignment horizontal="center" vertical="top" wrapText="1"/>
      <protection hidden="1"/>
    </xf>
    <xf numFmtId="0" fontId="39" fillId="5" borderId="10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6" xfId="1" applyNumberFormat="1" applyFont="1" applyFill="1" applyBorder="1" applyAlignment="1" applyProtection="1">
      <alignment horizontal="center"/>
      <protection hidden="1"/>
    </xf>
    <xf numFmtId="0" fontId="12" fillId="5" borderId="4" xfId="1" applyNumberFormat="1" applyFont="1" applyFill="1" applyBorder="1" applyAlignment="1" applyProtection="1">
      <alignment horizontal="center"/>
      <protection hidden="1"/>
    </xf>
    <xf numFmtId="0" fontId="12" fillId="5" borderId="11" xfId="1" applyNumberFormat="1" applyFont="1" applyFill="1" applyBorder="1" applyAlignment="1" applyProtection="1">
      <alignment horizontal="center"/>
      <protection hidden="1"/>
    </xf>
    <xf numFmtId="167" fontId="12" fillId="5" borderId="4" xfId="1" applyNumberFormat="1" applyFont="1" applyFill="1" applyBorder="1" applyAlignment="1" applyProtection="1">
      <alignment horizontal="center" wrapText="1"/>
      <protection hidden="1"/>
    </xf>
    <xf numFmtId="167" fontId="12" fillId="5" borderId="11" xfId="1" applyNumberFormat="1" applyFont="1" applyFill="1" applyBorder="1" applyAlignment="1" applyProtection="1">
      <alignment horizontal="center" wrapText="1"/>
      <protection hidden="1"/>
    </xf>
    <xf numFmtId="0" fontId="12" fillId="5" borderId="16" xfId="1" applyNumberFormat="1" applyFont="1" applyFill="1" applyBorder="1" applyAlignment="1" applyProtection="1">
      <alignment horizontal="center" wrapText="1"/>
      <protection hidden="1"/>
    </xf>
    <xf numFmtId="0" fontId="39" fillId="5" borderId="15" xfId="1" applyNumberFormat="1" applyFont="1" applyFill="1" applyBorder="1" applyAlignment="1" applyProtection="1">
      <alignment horizontal="center" vertical="top"/>
      <protection hidden="1"/>
    </xf>
    <xf numFmtId="0" fontId="39" fillId="5" borderId="5" xfId="1" applyNumberFormat="1" applyFont="1" applyFill="1" applyBorder="1" applyAlignment="1" applyProtection="1">
      <alignment horizontal="center" vertical="top"/>
      <protection hidden="1"/>
    </xf>
    <xf numFmtId="0" fontId="12" fillId="5" borderId="11" xfId="1" applyNumberFormat="1" applyFont="1" applyFill="1" applyBorder="1" applyAlignment="1" applyProtection="1">
      <alignment horizontal="center" wrapText="1"/>
      <protection hidden="1"/>
    </xf>
    <xf numFmtId="0" fontId="9" fillId="5" borderId="9" xfId="1" applyNumberFormat="1" applyFont="1" applyFill="1" applyBorder="1" applyAlignment="1" applyProtection="1">
      <alignment horizontal="center" wrapText="1"/>
      <protection hidden="1"/>
    </xf>
    <xf numFmtId="0" fontId="9" fillId="5" borderId="7" xfId="1" applyNumberFormat="1" applyFont="1" applyFill="1" applyBorder="1" applyAlignment="1" applyProtection="1">
      <alignment horizontal="center" wrapText="1"/>
      <protection hidden="1"/>
    </xf>
    <xf numFmtId="0" fontId="9" fillId="5" borderId="3" xfId="1" applyNumberFormat="1" applyFont="1" applyFill="1" applyBorder="1" applyAlignment="1" applyProtection="1">
      <alignment horizontal="center" wrapText="1"/>
      <protection hidden="1"/>
    </xf>
    <xf numFmtId="0" fontId="9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1" applyNumberFormat="1" applyFont="1" applyBorder="1" applyAlignment="1" applyProtection="1">
      <alignment horizontal="left" wrapText="1"/>
      <protection locked="0"/>
    </xf>
    <xf numFmtId="0" fontId="0" fillId="0" borderId="7" xfId="1" applyNumberFormat="1" applyFont="1" applyBorder="1" applyAlignment="1" applyProtection="1">
      <alignment horizontal="left" wrapText="1"/>
      <protection locked="0"/>
    </xf>
    <xf numFmtId="0" fontId="0" fillId="0" borderId="3" xfId="1" applyNumberFormat="1" applyFont="1" applyBorder="1" applyAlignment="1" applyProtection="1">
      <alignment horizontal="left" wrapText="1"/>
      <protection locked="0"/>
    </xf>
    <xf numFmtId="0" fontId="12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1" applyNumberFormat="1" applyFont="1" applyFill="1" applyBorder="1" applyAlignment="1" applyProtection="1">
      <alignment horizontal="center" wrapText="1"/>
      <protection hidden="1"/>
    </xf>
    <xf numFmtId="0" fontId="2" fillId="5" borderId="7" xfId="1" applyNumberFormat="1" applyFont="1" applyFill="1" applyBorder="1" applyAlignment="1" applyProtection="1">
      <alignment horizontal="center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2" fillId="5" borderId="3" xfId="1" applyNumberFormat="1" applyFont="1" applyFill="1" applyBorder="1" applyAlignment="1" applyProtection="1">
      <alignment horizontal="center" wrapText="1"/>
      <protection hidden="1"/>
    </xf>
    <xf numFmtId="0" fontId="39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39" fillId="5" borderId="15" xfId="1" applyNumberFormat="1" applyFont="1" applyFill="1" applyBorder="1" applyAlignment="1" applyProtection="1">
      <alignment horizontal="center" vertical="top" wrapText="1"/>
      <protection hidden="1"/>
    </xf>
    <xf numFmtId="0" fontId="23" fillId="5" borderId="15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10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5" xfId="1" applyNumberFormat="1" applyFont="1" applyBorder="1" applyAlignment="1" applyProtection="1">
      <alignment horizontal="center" vertical="center" wrapText="1"/>
      <protection locked="0"/>
    </xf>
    <xf numFmtId="0" fontId="28" fillId="0" borderId="10" xfId="1" applyNumberFormat="1" applyFont="1" applyBorder="1" applyAlignment="1" applyProtection="1">
      <alignment horizontal="center" vertical="center" wrapText="1"/>
      <protection locked="0"/>
    </xf>
    <xf numFmtId="0" fontId="28" fillId="0" borderId="3" xfId="1" applyNumberFormat="1" applyFont="1" applyBorder="1" applyAlignment="1" applyProtection="1">
      <alignment horizontal="center" vertical="center" wrapText="1"/>
      <protection locked="0"/>
    </xf>
    <xf numFmtId="0" fontId="28" fillId="0" borderId="1" xfId="1" applyNumberFormat="1" applyFont="1" applyBorder="1" applyAlignment="1" applyProtection="1">
      <alignment horizontal="center" vertical="center" wrapText="1"/>
      <protection locked="0"/>
    </xf>
    <xf numFmtId="167" fontId="2" fillId="5" borderId="4" xfId="1" applyNumberFormat="1" applyFont="1" applyFill="1" applyBorder="1" applyAlignment="1" applyProtection="1">
      <alignment horizontal="center" wrapText="1"/>
      <protection hidden="1"/>
    </xf>
    <xf numFmtId="167" fontId="2" fillId="5" borderId="11" xfId="1" applyNumberFormat="1" applyFont="1" applyFill="1" applyBorder="1" applyAlignment="1" applyProtection="1">
      <alignment horizontal="center" wrapText="1"/>
      <protection hidden="1"/>
    </xf>
    <xf numFmtId="0" fontId="0" fillId="0" borderId="4" xfId="1" applyNumberFormat="1" applyFont="1" applyBorder="1" applyAlignment="1" applyProtection="1">
      <alignment horizontal="left"/>
      <protection locked="0"/>
    </xf>
    <xf numFmtId="0" fontId="0" fillId="0" borderId="11" xfId="1" applyNumberFormat="1" applyFont="1" applyBorder="1" applyAlignment="1" applyProtection="1">
      <alignment horizontal="left"/>
      <protection locked="0"/>
    </xf>
    <xf numFmtId="0" fontId="9" fillId="5" borderId="8" xfId="1" applyNumberFormat="1" applyFont="1" applyFill="1" applyBorder="1" applyAlignment="1" applyProtection="1">
      <alignment horizontal="center" wrapText="1"/>
      <protection hidden="1"/>
    </xf>
    <xf numFmtId="0" fontId="9" fillId="5" borderId="0" xfId="1" applyNumberFormat="1" applyFont="1" applyFill="1" applyAlignment="1" applyProtection="1">
      <alignment horizontal="center" wrapText="1"/>
      <protection hidden="1"/>
    </xf>
    <xf numFmtId="0" fontId="9" fillId="5" borderId="6" xfId="1" applyNumberFormat="1" applyFont="1" applyFill="1" applyBorder="1" applyAlignment="1" applyProtection="1">
      <alignment horizontal="center" wrapText="1"/>
      <protection hidden="1"/>
    </xf>
    <xf numFmtId="0" fontId="2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 readingOrder="1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 readingOrder="1"/>
      <protection hidden="1"/>
    </xf>
    <xf numFmtId="0" fontId="4" fillId="5" borderId="15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16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23" fillId="5" borderId="9" xfId="1" applyNumberFormat="1" applyFont="1" applyFill="1" applyBorder="1" applyAlignment="1" applyProtection="1">
      <alignment horizontal="justify" vertical="center" wrapText="1"/>
      <protection hidden="1"/>
    </xf>
    <xf numFmtId="0" fontId="23" fillId="5" borderId="7" xfId="1" applyNumberFormat="1" applyFont="1" applyFill="1" applyBorder="1" applyAlignment="1" applyProtection="1">
      <alignment horizontal="justify" vertical="center" wrapText="1"/>
      <protection hidden="1"/>
    </xf>
    <xf numFmtId="0" fontId="23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28" fillId="0" borderId="9" xfId="1" applyNumberFormat="1" applyFont="1" applyBorder="1" applyAlignment="1" applyProtection="1">
      <alignment horizontal="center" vertical="center" wrapText="1"/>
      <protection locked="0"/>
    </xf>
    <xf numFmtId="0" fontId="2" fillId="5" borderId="9" xfId="1" applyNumberFormat="1" applyFont="1" applyFill="1" applyBorder="1" applyAlignment="1" applyProtection="1">
      <alignment horizontal="left" vertical="center" wrapText="1"/>
      <protection hidden="1"/>
    </xf>
    <xf numFmtId="0" fontId="2" fillId="5" borderId="7" xfId="1" applyNumberFormat="1" applyFont="1" applyFill="1" applyBorder="1" applyAlignment="1" applyProtection="1">
      <alignment horizontal="left" vertical="center" wrapText="1"/>
      <protection hidden="1"/>
    </xf>
    <xf numFmtId="0" fontId="2" fillId="5" borderId="3" xfId="1" applyNumberFormat="1" applyFont="1" applyFill="1" applyBorder="1" applyAlignment="1" applyProtection="1">
      <alignment horizontal="left" vertical="center" wrapText="1"/>
      <protection hidden="1"/>
    </xf>
    <xf numFmtId="0" fontId="1" fillId="5" borderId="1" xfId="1" applyNumberFormat="1" applyFont="1" applyFill="1" applyBorder="1" applyAlignment="1" applyProtection="1">
      <alignment horizontal="left" vertical="center" wrapText="1"/>
      <protection hidden="1"/>
    </xf>
    <xf numFmtId="0" fontId="2" fillId="5" borderId="15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10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10" xfId="1" applyNumberFormat="1" applyFont="1" applyFill="1" applyBorder="1" applyAlignment="1" applyProtection="1">
      <alignment horizontal="justify" vertical="center" wrapText="1"/>
      <protection hidden="1"/>
    </xf>
    <xf numFmtId="0" fontId="1" fillId="5" borderId="9" xfId="1" applyNumberFormat="1" applyFont="1" applyFill="1" applyBorder="1" applyAlignment="1" applyProtection="1">
      <alignment horizontal="left" vertical="center" wrapText="1"/>
      <protection hidden="1"/>
    </xf>
    <xf numFmtId="0" fontId="1" fillId="5" borderId="7" xfId="1" applyNumberFormat="1" applyFont="1" applyFill="1" applyBorder="1" applyAlignment="1" applyProtection="1">
      <alignment horizontal="left" vertical="center" wrapText="1"/>
      <protection hidden="1"/>
    </xf>
    <xf numFmtId="0" fontId="1" fillId="5" borderId="3" xfId="1" applyNumberFormat="1" applyFont="1" applyFill="1" applyBorder="1" applyAlignment="1" applyProtection="1">
      <alignment horizontal="left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/>
      <protection hidden="1"/>
    </xf>
    <xf numFmtId="0" fontId="2" fillId="5" borderId="4" xfId="1" applyNumberFormat="1" applyFont="1" applyFill="1" applyBorder="1" applyAlignment="1" applyProtection="1">
      <alignment horizontal="center"/>
      <protection hidden="1"/>
    </xf>
    <xf numFmtId="0" fontId="2" fillId="5" borderId="11" xfId="1" applyNumberFormat="1" applyFont="1" applyFill="1" applyBorder="1" applyAlignment="1" applyProtection="1">
      <alignment horizontal="center"/>
      <protection hidden="1"/>
    </xf>
    <xf numFmtId="0" fontId="9" fillId="2" borderId="5" xfId="1" applyNumberFormat="1" applyFont="1" applyFill="1" applyBorder="1" applyAlignment="1" applyProtection="1">
      <alignment horizontal="center" vertical="top"/>
      <protection hidden="1"/>
    </xf>
    <xf numFmtId="0" fontId="2" fillId="2" borderId="0" xfId="1" applyNumberFormat="1" applyFont="1" applyFill="1" applyAlignment="1" applyProtection="1">
      <alignment horizontal="center" wrapText="1"/>
      <protection hidden="1"/>
    </xf>
    <xf numFmtId="0" fontId="0" fillId="2" borderId="0" xfId="1" applyNumberFormat="1" applyFont="1" applyFill="1" applyAlignment="1" applyProtection="1">
      <alignment horizontal="center"/>
      <protection hidden="1"/>
    </xf>
    <xf numFmtId="0" fontId="0" fillId="2" borderId="4" xfId="1" applyNumberFormat="1" applyFont="1" applyFill="1" applyBorder="1" applyAlignment="1" applyProtection="1">
      <alignment horizontal="center"/>
      <protection hidden="1"/>
    </xf>
    <xf numFmtId="0" fontId="2" fillId="2" borderId="4" xfId="1" applyNumberFormat="1" applyFont="1" applyFill="1" applyBorder="1" applyAlignment="1" applyProtection="1">
      <alignment horizontal="center"/>
      <protection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hidden="1"/>
    </xf>
    <xf numFmtId="0" fontId="40" fillId="5" borderId="15" xfId="1" applyNumberFormat="1" applyFont="1" applyFill="1" applyBorder="1" applyAlignment="1" applyProtection="1">
      <alignment horizontal="justify" vertical="top" wrapText="1"/>
      <protection hidden="1"/>
    </xf>
    <xf numFmtId="0" fontId="40" fillId="5" borderId="5" xfId="1" applyNumberFormat="1" applyFont="1" applyFill="1" applyBorder="1" applyAlignment="1" applyProtection="1">
      <alignment horizontal="justify" vertical="top" wrapText="1"/>
      <protection hidden="1"/>
    </xf>
    <xf numFmtId="0" fontId="40" fillId="5" borderId="10" xfId="1" applyNumberFormat="1" applyFont="1" applyFill="1" applyBorder="1" applyAlignment="1" applyProtection="1">
      <alignment horizontal="justify" vertical="top" wrapText="1"/>
      <protection hidden="1"/>
    </xf>
    <xf numFmtId="0" fontId="9" fillId="0" borderId="9" xfId="1" applyNumberFormat="1" applyFont="1" applyBorder="1" applyAlignment="1" applyProtection="1">
      <alignment horizontal="left" vertical="center" wrapText="1"/>
      <protection locked="0"/>
    </xf>
    <xf numFmtId="0" fontId="9" fillId="0" borderId="3" xfId="1" applyNumberFormat="1" applyFont="1" applyBorder="1" applyAlignment="1" applyProtection="1">
      <alignment horizontal="left" vertical="center" wrapText="1"/>
      <protection locked="0"/>
    </xf>
    <xf numFmtId="0" fontId="12" fillId="5" borderId="9" xfId="1" applyNumberFormat="1" applyFont="1" applyFill="1" applyBorder="1" applyAlignment="1" applyProtection="1">
      <alignment horizontal="center" vertical="center"/>
      <protection hidden="1"/>
    </xf>
    <xf numFmtId="0" fontId="12" fillId="5" borderId="7" xfId="1" applyNumberFormat="1" applyFont="1" applyFill="1" applyBorder="1" applyAlignment="1" applyProtection="1">
      <alignment horizontal="center" vertical="center"/>
      <protection hidden="1"/>
    </xf>
    <xf numFmtId="0" fontId="12" fillId="5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Border="1" applyAlignment="1" applyProtection="1">
      <alignment horizontal="left" wrapText="1"/>
      <protection locked="0"/>
    </xf>
    <xf numFmtId="0" fontId="9" fillId="0" borderId="3" xfId="1" applyNumberFormat="1" applyFont="1" applyBorder="1" applyAlignment="1" applyProtection="1">
      <alignment horizontal="left" wrapText="1"/>
      <protection locked="0"/>
    </xf>
    <xf numFmtId="0" fontId="9" fillId="0" borderId="9" xfId="1" applyNumberFormat="1" applyFont="1" applyBorder="1" applyAlignment="1" applyProtection="1">
      <alignment horizontal="left" wrapText="1"/>
      <protection locked="0"/>
    </xf>
    <xf numFmtId="0" fontId="2" fillId="5" borderId="7" xfId="1" applyNumberFormat="1" applyFont="1" applyFill="1" applyBorder="1" applyAlignment="1" applyProtection="1">
      <alignment horizontal="center" vertical="center"/>
      <protection hidden="1"/>
    </xf>
    <xf numFmtId="0" fontId="2" fillId="5" borderId="3" xfId="1" applyNumberFormat="1" applyFont="1" applyFill="1" applyBorder="1" applyAlignment="1" applyProtection="1">
      <alignment horizontal="center" vertical="center"/>
      <protection hidden="1"/>
    </xf>
    <xf numFmtId="0" fontId="39" fillId="5" borderId="10" xfId="1" applyNumberFormat="1" applyFont="1" applyFill="1" applyBorder="1" applyAlignment="1" applyProtection="1">
      <alignment horizontal="center" vertical="top"/>
      <protection hidden="1"/>
    </xf>
    <xf numFmtId="0" fontId="2" fillId="5" borderId="9" xfId="1" applyNumberFormat="1" applyFont="1" applyFill="1" applyBorder="1" applyAlignment="1">
      <alignment horizontal="center" vertical="center" wrapText="1"/>
    </xf>
    <xf numFmtId="0" fontId="2" fillId="5" borderId="7" xfId="1" applyNumberFormat="1" applyFont="1" applyFill="1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/>
    </xf>
    <xf numFmtId="0" fontId="52" fillId="5" borderId="9" xfId="1" applyNumberFormat="1" applyFont="1" applyFill="1" applyBorder="1" applyAlignment="1" applyProtection="1">
      <alignment horizontal="center" vertical="center"/>
      <protection hidden="1"/>
    </xf>
    <xf numFmtId="0" fontId="52" fillId="5" borderId="3" xfId="1" applyNumberFormat="1" applyFont="1" applyFill="1" applyBorder="1" applyAlignment="1" applyProtection="1">
      <alignment horizontal="center" vertical="center"/>
      <protection hidden="1"/>
    </xf>
    <xf numFmtId="0" fontId="51" fillId="5" borderId="9" xfId="1" applyNumberFormat="1" applyFont="1" applyFill="1" applyBorder="1" applyAlignment="1" applyProtection="1">
      <alignment horizontal="left" vertical="center" wrapText="1"/>
      <protection hidden="1"/>
    </xf>
    <xf numFmtId="0" fontId="51" fillId="5" borderId="7" xfId="1" applyNumberFormat="1" applyFont="1" applyFill="1" applyBorder="1" applyAlignment="1" applyProtection="1">
      <alignment horizontal="left" vertical="center" wrapText="1"/>
      <protection hidden="1"/>
    </xf>
    <xf numFmtId="0" fontId="51" fillId="5" borderId="3" xfId="1" applyNumberFormat="1" applyFont="1" applyFill="1" applyBorder="1" applyAlignment="1" applyProtection="1">
      <alignment horizontal="left" vertical="center" wrapText="1"/>
      <protection hidden="1"/>
    </xf>
    <xf numFmtId="0" fontId="52" fillId="0" borderId="9" xfId="1" applyNumberFormat="1" applyFont="1" applyBorder="1" applyAlignment="1" applyProtection="1">
      <alignment horizontal="center" vertical="center" wrapText="1"/>
      <protection locked="0"/>
    </xf>
    <xf numFmtId="0" fontId="52" fillId="0" borderId="3" xfId="1" applyNumberFormat="1" applyFont="1" applyBorder="1" applyAlignment="1" applyProtection="1">
      <alignment horizontal="center" vertical="center" wrapText="1"/>
      <protection locked="0"/>
    </xf>
    <xf numFmtId="0" fontId="48" fillId="7" borderId="1" xfId="1" applyNumberFormat="1" applyFont="1" applyFill="1" applyBorder="1" applyAlignment="1" applyProtection="1">
      <alignment horizontal="center" vertical="center"/>
      <protection hidden="1"/>
    </xf>
    <xf numFmtId="0" fontId="48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8" fillId="0" borderId="9" xfId="1" applyNumberFormat="1" applyFont="1" applyBorder="1" applyAlignment="1" applyProtection="1">
      <alignment horizontal="center" vertical="center"/>
      <protection hidden="1"/>
    </xf>
    <xf numFmtId="0" fontId="48" fillId="0" borderId="3" xfId="1" applyNumberFormat="1" applyFont="1" applyBorder="1" applyAlignment="1" applyProtection="1">
      <alignment horizontal="center" vertical="center"/>
      <protection hidden="1"/>
    </xf>
    <xf numFmtId="0" fontId="52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5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8" fillId="7" borderId="9" xfId="1" applyNumberFormat="1" applyFont="1" applyFill="1" applyBorder="1" applyAlignment="1" applyProtection="1">
      <alignment horizontal="center" vertical="center"/>
      <protection hidden="1"/>
    </xf>
    <xf numFmtId="0" fontId="48" fillId="7" borderId="3" xfId="1" applyNumberFormat="1" applyFont="1" applyFill="1" applyBorder="1" applyAlignment="1" applyProtection="1">
      <alignment horizontal="center" vertical="center"/>
      <protection hidden="1"/>
    </xf>
    <xf numFmtId="0" fontId="48" fillId="7" borderId="9" xfId="1" applyNumberFormat="1" applyFont="1" applyFill="1" applyBorder="1" applyAlignment="1" applyProtection="1">
      <alignment horizontal="center" vertical="center" wrapText="1"/>
      <protection hidden="1"/>
    </xf>
    <xf numFmtId="0" fontId="48" fillId="7" borderId="7" xfId="1" applyNumberFormat="1" applyFont="1" applyFill="1" applyBorder="1" applyAlignment="1" applyProtection="1">
      <alignment horizontal="center" vertical="center" wrapText="1"/>
      <protection hidden="1"/>
    </xf>
    <xf numFmtId="0" fontId="48" fillId="7" borderId="3" xfId="1" applyNumberFormat="1" applyFont="1" applyFill="1" applyBorder="1" applyAlignment="1" applyProtection="1">
      <alignment horizontal="center" vertical="center" wrapText="1"/>
      <protection hidden="1"/>
    </xf>
    <xf numFmtId="0" fontId="48" fillId="0" borderId="9" xfId="1" applyNumberFormat="1" applyFont="1" applyBorder="1" applyAlignment="1" applyProtection="1">
      <alignment horizontal="center" vertical="center" wrapText="1"/>
      <protection hidden="1"/>
    </xf>
    <xf numFmtId="0" fontId="48" fillId="0" borderId="7" xfId="1" applyNumberFormat="1" applyFont="1" applyBorder="1" applyAlignment="1" applyProtection="1">
      <alignment horizontal="center" vertical="center" wrapText="1"/>
      <protection hidden="1"/>
    </xf>
    <xf numFmtId="0" fontId="48" fillId="0" borderId="3" xfId="1" applyNumberFormat="1" applyFont="1" applyBorder="1" applyAlignment="1" applyProtection="1">
      <alignment horizontal="center" vertical="center" wrapText="1"/>
      <protection hidden="1"/>
    </xf>
    <xf numFmtId="0" fontId="50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50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9" fillId="5" borderId="9" xfId="1" applyNumberFormat="1" applyFont="1" applyFill="1" applyBorder="1" applyAlignment="1" applyProtection="1">
      <alignment horizontal="left" vertical="center" wrapText="1"/>
      <protection hidden="1"/>
    </xf>
    <xf numFmtId="0" fontId="49" fillId="5" borderId="7" xfId="1" applyNumberFormat="1" applyFont="1" applyFill="1" applyBorder="1" applyAlignment="1" applyProtection="1">
      <alignment horizontal="left" vertical="center" wrapText="1"/>
      <protection hidden="1"/>
    </xf>
    <xf numFmtId="0" fontId="49" fillId="5" borderId="3" xfId="1" applyNumberFormat="1" applyFont="1" applyFill="1" applyBorder="1" applyAlignment="1" applyProtection="1">
      <alignment horizontal="left" vertical="center" wrapText="1"/>
      <protection hidden="1"/>
    </xf>
    <xf numFmtId="0" fontId="50" fillId="5" borderId="9" xfId="1" applyNumberFormat="1" applyFont="1" applyFill="1" applyBorder="1" applyAlignment="1" applyProtection="1">
      <alignment horizontal="center" vertical="center"/>
      <protection hidden="1"/>
    </xf>
    <xf numFmtId="0" fontId="50" fillId="5" borderId="3" xfId="1" applyNumberFormat="1" applyFont="1" applyFill="1" applyBorder="1" applyAlignment="1" applyProtection="1">
      <alignment horizontal="center" vertical="center"/>
      <protection hidden="1"/>
    </xf>
    <xf numFmtId="0" fontId="52" fillId="0" borderId="9" xfId="1" applyNumberFormat="1" applyFont="1" applyBorder="1" applyAlignment="1" applyProtection="1">
      <alignment horizontal="center" vertical="center"/>
      <protection locked="0"/>
    </xf>
    <xf numFmtId="0" fontId="52" fillId="0" borderId="3" xfId="1" applyNumberFormat="1" applyFont="1" applyBorder="1" applyAlignment="1" applyProtection="1">
      <alignment horizontal="center" vertical="center"/>
      <protection locked="0"/>
    </xf>
    <xf numFmtId="0" fontId="6" fillId="2" borderId="7" xfId="1" applyNumberFormat="1" applyFont="1" applyFill="1" applyBorder="1" applyAlignment="1" applyProtection="1">
      <alignment horizontal="center" vertical="top"/>
      <protection hidden="1"/>
    </xf>
    <xf numFmtId="0" fontId="12" fillId="5" borderId="9" xfId="1" applyNumberFormat="1" applyFont="1" applyFill="1" applyBorder="1" applyAlignment="1">
      <alignment horizontal="center" vertical="center"/>
    </xf>
    <xf numFmtId="0" fontId="12" fillId="5" borderId="7" xfId="1" applyNumberFormat="1" applyFont="1" applyFill="1" applyBorder="1" applyAlignment="1">
      <alignment horizontal="center" vertical="center"/>
    </xf>
    <xf numFmtId="0" fontId="12" fillId="5" borderId="3" xfId="1" applyNumberFormat="1" applyFont="1" applyFill="1" applyBorder="1" applyAlignment="1">
      <alignment horizontal="center" vertical="center"/>
    </xf>
    <xf numFmtId="0" fontId="4" fillId="0" borderId="9" xfId="1" applyNumberFormat="1" applyFont="1" applyBorder="1" applyAlignment="1" applyProtection="1">
      <alignment horizontal="center" vertical="center"/>
      <protection locked="0"/>
    </xf>
    <xf numFmtId="0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2" fillId="6" borderId="0" xfId="1" applyNumberFormat="1" applyFont="1" applyFill="1" applyAlignment="1" applyProtection="1">
      <alignment horizontal="center" wrapText="1"/>
      <protection locked="0"/>
    </xf>
    <xf numFmtId="0" fontId="2" fillId="6" borderId="4" xfId="1" applyNumberFormat="1" applyFont="1" applyFill="1" applyBorder="1" applyAlignment="1" applyProtection="1">
      <alignment horizontal="center" wrapText="1"/>
      <protection locked="0"/>
    </xf>
    <xf numFmtId="0" fontId="52" fillId="7" borderId="9" xfId="1" applyNumberFormat="1" applyFont="1" applyFill="1" applyBorder="1" applyAlignment="1" applyProtection="1">
      <alignment horizontal="center" vertical="center" wrapText="1"/>
      <protection locked="0"/>
    </xf>
    <xf numFmtId="0" fontId="52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52" fillId="7" borderId="9" xfId="1" applyNumberFormat="1" applyFont="1" applyFill="1" applyBorder="1" applyAlignment="1" applyProtection="1">
      <alignment horizontal="center" vertical="center"/>
      <protection locked="0"/>
    </xf>
    <xf numFmtId="0" fontId="52" fillId="7" borderId="3" xfId="1" applyNumberFormat="1" applyFont="1" applyFill="1" applyBorder="1" applyAlignment="1" applyProtection="1">
      <alignment horizontal="center" vertical="center"/>
      <protection locked="0"/>
    </xf>
    <xf numFmtId="0" fontId="6" fillId="2" borderId="5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Alignment="1" applyProtection="1">
      <alignment horizontal="center" wrapText="1"/>
      <protection locked="0"/>
    </xf>
    <xf numFmtId="0" fontId="2" fillId="0" borderId="4" xfId="1" applyNumberFormat="1" applyFont="1" applyBorder="1" applyAlignment="1" applyProtection="1">
      <alignment horizontal="center" wrapText="1"/>
      <protection locked="0"/>
    </xf>
    <xf numFmtId="0" fontId="8" fillId="5" borderId="0" xfId="1" applyNumberFormat="1" applyFont="1" applyFill="1" applyAlignment="1" applyProtection="1">
      <alignment horizontal="center" vertical="center" wrapText="1"/>
      <protection hidden="1"/>
    </xf>
    <xf numFmtId="0" fontId="2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9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0" fontId="12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16" xfId="1" applyNumberFormat="1" applyFont="1" applyFill="1" applyBorder="1" applyAlignment="1" applyProtection="1">
      <alignment horizontal="center" vertical="top" wrapText="1"/>
      <protection hidden="1"/>
    </xf>
    <xf numFmtId="0" fontId="3" fillId="5" borderId="4" xfId="1" applyNumberFormat="1" applyFont="1" applyFill="1" applyBorder="1" applyAlignment="1" applyProtection="1">
      <alignment horizontal="center" vertical="top" wrapText="1"/>
      <protection hidden="1"/>
    </xf>
    <xf numFmtId="0" fontId="3" fillId="5" borderId="11" xfId="1" applyNumberFormat="1" applyFont="1" applyFill="1" applyBorder="1" applyAlignment="1" applyProtection="1">
      <alignment horizontal="center" vertical="top" wrapText="1"/>
      <protection hidden="1"/>
    </xf>
    <xf numFmtId="0" fontId="8" fillId="0" borderId="15" xfId="1" applyNumberFormat="1" applyFont="1" applyBorder="1" applyAlignment="1" applyProtection="1">
      <alignment horizontal="left" vertical="center" wrapText="1" indent="1"/>
      <protection locked="0"/>
    </xf>
    <xf numFmtId="0" fontId="8" fillId="0" borderId="5" xfId="1" applyNumberFormat="1" applyFont="1" applyBorder="1" applyAlignment="1" applyProtection="1">
      <alignment horizontal="left" vertical="center" wrapText="1" indent="1"/>
      <protection locked="0"/>
    </xf>
    <xf numFmtId="0" fontId="8" fillId="0" borderId="10" xfId="1" applyNumberFormat="1" applyFont="1" applyBorder="1" applyAlignment="1" applyProtection="1">
      <alignment horizontal="left" vertical="center" wrapText="1" indent="1"/>
      <protection locked="0"/>
    </xf>
    <xf numFmtId="0" fontId="6" fillId="2" borderId="5" xfId="1" applyNumberFormat="1" applyFont="1" applyFill="1" applyBorder="1" applyAlignment="1" applyProtection="1">
      <alignment horizontal="center"/>
      <protection hidden="1"/>
    </xf>
    <xf numFmtId="0" fontId="12" fillId="0" borderId="4" xfId="1" applyNumberFormat="1" applyFont="1" applyBorder="1" applyAlignment="1" applyProtection="1">
      <alignment horizontal="center" wrapText="1"/>
      <protection locked="0"/>
    </xf>
    <xf numFmtId="0" fontId="8" fillId="0" borderId="8" xfId="1" applyNumberFormat="1" applyFont="1" applyBorder="1" applyAlignment="1" applyProtection="1">
      <alignment horizontal="left" vertical="center" wrapText="1" indent="1"/>
      <protection locked="0"/>
    </xf>
    <xf numFmtId="0" fontId="8" fillId="0" borderId="0" xfId="1" applyNumberFormat="1" applyFont="1" applyAlignment="1" applyProtection="1">
      <alignment horizontal="left" vertical="center" wrapText="1" indent="1"/>
      <protection locked="0"/>
    </xf>
    <xf numFmtId="0" fontId="8" fillId="0" borderId="6" xfId="1" applyNumberFormat="1" applyFont="1" applyBorder="1" applyAlignment="1" applyProtection="1">
      <alignment horizontal="left" vertical="center" wrapText="1" indent="1"/>
      <protection locked="0"/>
    </xf>
    <xf numFmtId="0" fontId="6" fillId="5" borderId="5" xfId="1" applyNumberFormat="1" applyFont="1" applyFill="1" applyBorder="1" applyAlignment="1" applyProtection="1">
      <alignment horizontal="center" vertical="top" wrapText="1"/>
      <protection hidden="1"/>
    </xf>
    <xf numFmtId="0" fontId="6" fillId="5" borderId="10" xfId="1" applyNumberFormat="1" applyFont="1" applyFill="1" applyBorder="1" applyAlignment="1" applyProtection="1">
      <alignment horizontal="center" vertical="top" wrapText="1"/>
      <protection hidden="1"/>
    </xf>
    <xf numFmtId="0" fontId="6" fillId="5" borderId="9" xfId="1" applyNumberFormat="1" applyFont="1" applyFill="1" applyBorder="1" applyAlignment="1" applyProtection="1">
      <alignment horizontal="center" vertical="top" wrapText="1"/>
      <protection hidden="1"/>
    </xf>
    <xf numFmtId="0" fontId="6" fillId="5" borderId="7" xfId="1" applyNumberFormat="1" applyFont="1" applyFill="1" applyBorder="1" applyAlignment="1" applyProtection="1">
      <alignment horizontal="center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top" wrapText="1"/>
      <protection hidden="1"/>
    </xf>
    <xf numFmtId="0" fontId="12" fillId="0" borderId="0" xfId="1" applyNumberFormat="1" applyFont="1" applyAlignment="1" applyProtection="1">
      <alignment horizontal="center" wrapText="1"/>
      <protection locked="0"/>
    </xf>
    <xf numFmtId="0" fontId="0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1" applyNumberFormat="1" applyFont="1" applyFill="1" applyAlignment="1" applyProtection="1">
      <alignment horizontal="center" vertical="center" wrapText="1"/>
      <protection hidden="1"/>
    </xf>
    <xf numFmtId="0" fontId="9" fillId="5" borderId="5" xfId="1" applyNumberFormat="1" applyFont="1" applyFill="1" applyBorder="1" applyAlignment="1" applyProtection="1">
      <alignment horizontal="center" vertical="center"/>
      <protection hidden="1"/>
    </xf>
    <xf numFmtId="0" fontId="9" fillId="5" borderId="10" xfId="1" applyNumberFormat="1" applyFont="1" applyFill="1" applyBorder="1" applyAlignment="1" applyProtection="1">
      <alignment horizontal="center" vertical="center"/>
      <protection hidden="1"/>
    </xf>
    <xf numFmtId="0" fontId="6" fillId="5" borderId="15" xfId="1" applyNumberFormat="1" applyFont="1" applyFill="1" applyBorder="1" applyAlignment="1" applyProtection="1">
      <alignment horizontal="center" vertical="top"/>
      <protection hidden="1"/>
    </xf>
    <xf numFmtId="0" fontId="6" fillId="5" borderId="5" xfId="1" applyNumberFormat="1" applyFont="1" applyFill="1" applyBorder="1" applyAlignment="1" applyProtection="1">
      <alignment horizontal="center" vertical="top"/>
      <protection hidden="1"/>
    </xf>
    <xf numFmtId="0" fontId="23" fillId="0" borderId="15" xfId="1" applyNumberFormat="1" applyFont="1" applyBorder="1" applyAlignment="1" applyProtection="1">
      <alignment horizontal="left" vertical="center" wrapText="1"/>
      <protection locked="0"/>
    </xf>
    <xf numFmtId="0" fontId="23" fillId="0" borderId="5" xfId="1" applyNumberFormat="1" applyFont="1" applyBorder="1" applyAlignment="1" applyProtection="1">
      <alignment horizontal="left" vertical="center" wrapText="1"/>
      <protection locked="0"/>
    </xf>
    <xf numFmtId="0" fontId="23" fillId="0" borderId="10" xfId="1" applyNumberFormat="1" applyFont="1" applyBorder="1" applyAlignment="1" applyProtection="1">
      <alignment horizontal="left" vertical="center" wrapText="1"/>
      <protection locked="0"/>
    </xf>
    <xf numFmtId="0" fontId="23" fillId="0" borderId="8" xfId="1" applyNumberFormat="1" applyFont="1" applyBorder="1" applyAlignment="1" applyProtection="1">
      <alignment horizontal="left" vertical="center" wrapText="1"/>
      <protection locked="0"/>
    </xf>
    <xf numFmtId="0" fontId="23" fillId="0" borderId="0" xfId="1" applyNumberFormat="1" applyFont="1" applyAlignment="1" applyProtection="1">
      <alignment horizontal="left" vertical="center" wrapText="1"/>
      <protection locked="0"/>
    </xf>
    <xf numFmtId="0" fontId="23" fillId="0" borderId="6" xfId="1" applyNumberFormat="1" applyFont="1" applyBorder="1" applyAlignment="1" applyProtection="1">
      <alignment horizontal="left" vertical="center" wrapText="1"/>
      <protection locked="0"/>
    </xf>
    <xf numFmtId="0" fontId="23" fillId="0" borderId="16" xfId="1" applyNumberFormat="1" applyFont="1" applyBorder="1" applyAlignment="1" applyProtection="1">
      <alignment horizontal="left" vertical="center" wrapText="1"/>
      <protection locked="0"/>
    </xf>
    <xf numFmtId="0" fontId="23" fillId="0" borderId="4" xfId="1" applyNumberFormat="1" applyFont="1" applyBorder="1" applyAlignment="1" applyProtection="1">
      <alignment horizontal="left" vertical="center" wrapText="1"/>
      <protection locked="0"/>
    </xf>
    <xf numFmtId="0" fontId="23" fillId="0" borderId="11" xfId="1" applyNumberFormat="1" applyFont="1" applyBorder="1" applyAlignment="1" applyProtection="1">
      <alignment horizontal="left" vertical="center" wrapText="1"/>
      <protection locked="0"/>
    </xf>
    <xf numFmtId="0" fontId="5" fillId="2" borderId="0" xfId="1" applyNumberFormat="1" applyFont="1" applyFill="1" applyAlignment="1" applyProtection="1">
      <alignment horizontal="left" wrapText="1"/>
      <protection hidden="1"/>
    </xf>
    <xf numFmtId="0" fontId="5" fillId="2" borderId="4" xfId="1" applyNumberFormat="1" applyFont="1" applyFill="1" applyBorder="1" applyAlignment="1" applyProtection="1">
      <alignment horizontal="left" wrapText="1"/>
      <protection hidden="1"/>
    </xf>
    <xf numFmtId="164" fontId="12" fillId="0" borderId="9" xfId="1" applyNumberFormat="1" applyFont="1" applyBorder="1" applyAlignment="1" applyProtection="1">
      <alignment horizontal="center" vertical="center" wrapText="1"/>
      <protection locked="0"/>
    </xf>
    <xf numFmtId="164" fontId="12" fillId="0" borderId="3" xfId="1" applyNumberFormat="1" applyFont="1" applyBorder="1" applyAlignment="1" applyProtection="1">
      <alignment horizontal="center" vertical="center" wrapText="1"/>
      <protection locked="0"/>
    </xf>
    <xf numFmtId="0" fontId="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1" applyNumberFormat="1" applyFont="1" applyFill="1" applyAlignment="1" applyProtection="1">
      <alignment horizontal="center" vertical="top" wrapText="1"/>
      <protection hidden="1"/>
    </xf>
    <xf numFmtId="0" fontId="6" fillId="5" borderId="6" xfId="1" applyNumberFormat="1" applyFont="1" applyFill="1" applyBorder="1" applyAlignment="1" applyProtection="1">
      <alignment horizontal="center" vertical="top" wrapText="1"/>
      <protection hidden="1"/>
    </xf>
    <xf numFmtId="0" fontId="6" fillId="5" borderId="10" xfId="1" applyNumberFormat="1" applyFont="1" applyFill="1" applyBorder="1" applyAlignment="1" applyProtection="1">
      <alignment horizontal="center" vertical="top"/>
      <protection hidden="1"/>
    </xf>
    <xf numFmtId="0" fontId="40" fillId="5" borderId="15" xfId="1" applyNumberFormat="1" applyFont="1" applyFill="1" applyBorder="1" applyAlignment="1" applyProtection="1">
      <alignment horizontal="justify" vertical="center" wrapText="1"/>
      <protection hidden="1"/>
    </xf>
    <xf numFmtId="0" fontId="40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40" fillId="5" borderId="10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9" xfId="1" applyNumberFormat="1" applyFont="1" applyFill="1" applyBorder="1" applyAlignment="1" applyProtection="1">
      <alignment horizontal="left" vertical="center" wrapText="1"/>
      <protection hidden="1"/>
    </xf>
    <xf numFmtId="0" fontId="3" fillId="5" borderId="7" xfId="1" applyNumberFormat="1" applyFont="1" applyFill="1" applyBorder="1" applyAlignment="1" applyProtection="1">
      <alignment horizontal="left" vertical="center" wrapText="1"/>
      <protection hidden="1"/>
    </xf>
    <xf numFmtId="0" fontId="3" fillId="5" borderId="3" xfId="1" applyNumberFormat="1" applyFont="1" applyFill="1" applyBorder="1" applyAlignment="1" applyProtection="1">
      <alignment horizontal="left" vertical="center" wrapText="1"/>
      <protection hidden="1"/>
    </xf>
    <xf numFmtId="0" fontId="2" fillId="5" borderId="9" xfId="1" applyNumberFormat="1" applyFont="1" applyFill="1" applyBorder="1" applyAlignment="1" applyProtection="1">
      <alignment horizontal="left" vertical="center"/>
      <protection hidden="1"/>
    </xf>
    <xf numFmtId="0" fontId="2" fillId="5" borderId="7" xfId="1" applyNumberFormat="1" applyFont="1" applyFill="1" applyBorder="1" applyAlignment="1" applyProtection="1">
      <alignment horizontal="left" vertical="center"/>
      <protection hidden="1"/>
    </xf>
    <xf numFmtId="0" fontId="2" fillId="5" borderId="3" xfId="1" applyNumberFormat="1" applyFont="1" applyFill="1" applyBorder="1" applyAlignment="1" applyProtection="1">
      <alignment horizontal="left" vertical="center"/>
      <protection hidden="1"/>
    </xf>
    <xf numFmtId="0" fontId="23" fillId="0" borderId="9" xfId="1" applyNumberFormat="1" applyFont="1" applyBorder="1" applyAlignment="1" applyProtection="1">
      <alignment horizontal="left" vertical="top" wrapText="1"/>
      <protection locked="0"/>
    </xf>
    <xf numFmtId="0" fontId="23" fillId="0" borderId="3" xfId="1" applyNumberFormat="1" applyFont="1" applyBorder="1" applyAlignment="1" applyProtection="1">
      <alignment horizontal="left" vertical="top" wrapText="1"/>
      <protection locked="0"/>
    </xf>
    <xf numFmtId="0" fontId="23" fillId="0" borderId="7" xfId="1" applyNumberFormat="1" applyFont="1" applyBorder="1" applyAlignment="1" applyProtection="1">
      <alignment horizontal="left" vertical="top" wrapText="1"/>
      <protection locked="0"/>
    </xf>
    <xf numFmtId="0" fontId="12" fillId="5" borderId="9" xfId="1" applyNumberFormat="1" applyFont="1" applyFill="1" applyBorder="1" applyAlignment="1" applyProtection="1">
      <alignment horizontal="center" vertical="justify"/>
      <protection hidden="1"/>
    </xf>
    <xf numFmtId="0" fontId="12" fillId="5" borderId="7" xfId="1" applyNumberFormat="1" applyFont="1" applyFill="1" applyBorder="1" applyAlignment="1" applyProtection="1">
      <alignment horizontal="center" vertical="justify"/>
      <protection hidden="1"/>
    </xf>
    <xf numFmtId="0" fontId="12" fillId="5" borderId="3" xfId="1" applyNumberFormat="1" applyFont="1" applyFill="1" applyBorder="1" applyAlignment="1" applyProtection="1">
      <alignment horizontal="center" vertical="justify"/>
      <protection hidden="1"/>
    </xf>
    <xf numFmtId="0" fontId="0" fillId="0" borderId="0" xfId="1" applyNumberFormat="1" applyFont="1" applyAlignment="1" applyProtection="1">
      <protection locked="0"/>
    </xf>
    <xf numFmtId="0" fontId="0" fillId="0" borderId="4" xfId="1" applyNumberFormat="1" applyFont="1" applyBorder="1" applyAlignment="1" applyProtection="1">
      <protection locked="0"/>
    </xf>
    <xf numFmtId="0" fontId="2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center"/>
      <protection hidden="1"/>
    </xf>
    <xf numFmtId="0" fontId="2" fillId="5" borderId="0" xfId="1" applyNumberFormat="1" applyFont="1" applyFill="1" applyAlignment="1" applyProtection="1">
      <alignment horizontal="center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6" fillId="2" borderId="0" xfId="1" applyNumberFormat="1" applyFont="1" applyFill="1" applyAlignment="1" applyProtection="1">
      <alignment horizontal="center" vertical="center"/>
      <protection hidden="1"/>
    </xf>
    <xf numFmtId="0" fontId="6" fillId="2" borderId="5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Alignment="1" applyProtection="1">
      <alignment horizontal="center" wrapText="1"/>
      <protection hidden="1"/>
    </xf>
    <xf numFmtId="0" fontId="7" fillId="5" borderId="6" xfId="1" applyNumberFormat="1" applyFont="1" applyFill="1" applyBorder="1" applyAlignment="1" applyProtection="1">
      <alignment horizontal="center" wrapText="1"/>
      <protection hidden="1"/>
    </xf>
    <xf numFmtId="0" fontId="2" fillId="0" borderId="9" xfId="1" applyNumberFormat="1" applyFont="1" applyBorder="1" applyAlignment="1" applyProtection="1">
      <alignment horizontal="justify" vertical="center" wrapText="1"/>
      <protection locked="0"/>
    </xf>
    <xf numFmtId="0" fontId="0" fillId="0" borderId="7" xfId="1" applyNumberFormat="1" applyFont="1" applyBorder="1" applyAlignment="1" applyProtection="1">
      <alignment horizontal="justify" vertical="center" wrapText="1"/>
      <protection locked="0"/>
    </xf>
    <xf numFmtId="0" fontId="0" fillId="0" borderId="3" xfId="1" applyNumberFormat="1" applyFont="1" applyBorder="1" applyAlignment="1" applyProtection="1">
      <alignment horizontal="justify" vertical="center" wrapText="1"/>
      <protection locked="0"/>
    </xf>
    <xf numFmtId="2" fontId="2" fillId="5" borderId="0" xfId="1" applyNumberFormat="1" applyFont="1" applyFill="1" applyAlignment="1" applyProtection="1">
      <alignment horizontal="center" vertical="center" wrapText="1"/>
      <protection hidden="1"/>
    </xf>
    <xf numFmtId="0" fontId="12" fillId="5" borderId="0" xfId="1" applyNumberFormat="1" applyFont="1" applyFill="1" applyAlignment="1" applyProtection="1">
      <alignment horizontal="center" vertical="center"/>
      <protection hidden="1"/>
    </xf>
    <xf numFmtId="0" fontId="45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45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45" fillId="5" borderId="3" xfId="1" applyNumberFormat="1" applyFont="1" applyFill="1" applyBorder="1" applyAlignment="1" applyProtection="1">
      <alignment horizontal="center" vertical="center" wrapText="1"/>
      <protection hidden="1"/>
    </xf>
    <xf numFmtId="2" fontId="12" fillId="5" borderId="0" xfId="1" applyNumberFormat="1" applyFont="1" applyFill="1" applyAlignment="1" applyProtection="1">
      <alignment horizontal="center" vertical="center" wrapText="1"/>
      <protection hidden="1"/>
    </xf>
    <xf numFmtId="0" fontId="9" fillId="5" borderId="0" xfId="1" applyNumberFormat="1" applyFont="1" applyFill="1" applyAlignment="1" applyProtection="1">
      <alignment horizontal="center" vertical="center" wrapText="1"/>
      <protection hidden="1"/>
    </xf>
    <xf numFmtId="0" fontId="12" fillId="5" borderId="10" xfId="1" applyNumberFormat="1" applyFont="1" applyFill="1" applyBorder="1" applyAlignment="1" applyProtection="1">
      <alignment horizontal="center" wrapText="1"/>
      <protection hidden="1"/>
    </xf>
    <xf numFmtId="22" fontId="7" fillId="2" borderId="0" xfId="1" applyNumberFormat="1" applyFont="1" applyFill="1" applyAlignment="1" applyProtection="1">
      <alignment horizontal="left"/>
      <protection hidden="1"/>
    </xf>
    <xf numFmtId="0" fontId="7" fillId="2" borderId="0" xfId="1" applyNumberFormat="1" applyFont="1" applyFill="1" applyAlignment="1" applyProtection="1">
      <alignment horizontal="left"/>
      <protection hidden="1"/>
    </xf>
    <xf numFmtId="0" fontId="18" fillId="2" borderId="0" xfId="1" applyNumberFormat="1" applyFont="1" applyFill="1" applyAlignment="1" applyProtection="1">
      <alignment horizontal="center" vertical="top" wrapText="1"/>
      <protection hidden="1"/>
    </xf>
    <xf numFmtId="0" fontId="4" fillId="5" borderId="9" xfId="1" applyNumberFormat="1" applyFont="1" applyFill="1" applyBorder="1" applyAlignment="1" applyProtection="1">
      <alignment horizontal="center" wrapText="1"/>
      <protection hidden="1"/>
    </xf>
    <xf numFmtId="0" fontId="4" fillId="5" borderId="7" xfId="1" applyNumberFormat="1" applyFont="1" applyFill="1" applyBorder="1" applyAlignment="1" applyProtection="1">
      <alignment horizontal="center" wrapText="1"/>
      <protection hidden="1"/>
    </xf>
    <xf numFmtId="0" fontId="4" fillId="5" borderId="3" xfId="1" applyNumberFormat="1" applyFont="1" applyFill="1" applyBorder="1" applyAlignment="1" applyProtection="1">
      <alignment horizontal="center" wrapText="1"/>
      <protection hidden="1"/>
    </xf>
    <xf numFmtId="0" fontId="4" fillId="5" borderId="0" xfId="1" applyNumberFormat="1" applyFont="1" applyFill="1" applyAlignment="1" applyProtection="1">
      <alignment horizontal="left" vertical="center" wrapText="1"/>
      <protection hidden="1"/>
    </xf>
    <xf numFmtId="164" fontId="4" fillId="5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Alignment="1" applyProtection="1">
      <alignment horizontal="center" vertical="center" wrapText="1"/>
      <protection hidden="1"/>
    </xf>
    <xf numFmtId="0" fontId="1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9" xfId="1" applyNumberFormat="1" applyFont="1" applyBorder="1" applyAlignment="1" applyProtection="1">
      <alignment horizontal="center" vertical="center" wrapText="1"/>
      <protection hidden="1"/>
    </xf>
    <xf numFmtId="0" fontId="1" fillId="0" borderId="3" xfId="1" applyNumberFormat="1" applyFont="1" applyBorder="1" applyAlignment="1" applyProtection="1">
      <alignment horizontal="center" vertical="center" wrapText="1"/>
      <protection hidden="1"/>
    </xf>
    <xf numFmtId="0" fontId="2" fillId="0" borderId="0" xfId="1" applyNumberFormat="1" applyFont="1" applyAlignment="1" applyProtection="1">
      <alignment horizontal="center" vertical="center" wrapText="1"/>
      <protection hidden="1"/>
    </xf>
    <xf numFmtId="0" fontId="1" fillId="0" borderId="0" xfId="1" applyNumberFormat="1" applyFont="1" applyAlignment="1" applyProtection="1">
      <alignment horizontal="right" vertical="center" wrapText="1"/>
      <protection hidden="1"/>
    </xf>
    <xf numFmtId="164" fontId="2" fillId="0" borderId="0" xfId="1" applyNumberFormat="1" applyFont="1" applyAlignment="1" applyProtection="1">
      <alignment horizontal="center" vertical="center" wrapText="1"/>
      <protection hidden="1"/>
    </xf>
    <xf numFmtId="0" fontId="2" fillId="0" borderId="0" xfId="1" applyNumberFormat="1" applyFont="1" applyAlignment="1" applyProtection="1">
      <alignment horizontal="left" vertical="center"/>
      <protection hidden="1"/>
    </xf>
    <xf numFmtId="0" fontId="12" fillId="0" borderId="0" xfId="1" applyNumberFormat="1" applyFont="1" applyAlignment="1" applyProtection="1">
      <alignment horizontal="center" vertical="center" wrapText="1"/>
      <protection hidden="1"/>
    </xf>
    <xf numFmtId="164" fontId="1" fillId="0" borderId="0" xfId="1" applyNumberFormat="1" applyFont="1" applyAlignment="1" applyProtection="1">
      <alignment horizontal="center" vertical="center" wrapText="1"/>
      <protection hidden="1"/>
    </xf>
    <xf numFmtId="0" fontId="2" fillId="0" borderId="1" xfId="1" applyNumberFormat="1" applyFont="1" applyBorder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center" vertical="center" wrapText="1"/>
      <protection hidden="1"/>
    </xf>
  </cellXfs>
  <cellStyles count="5">
    <cellStyle name="Custom - Modelo8" xfId="1"/>
    <cellStyle name="Euro" xfId="2"/>
    <cellStyle name="Millares" xfId="3" builtinId="3"/>
    <cellStyle name="Moneda" xfId="4" builtinId="4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31750</xdr:rowOff>
    </xdr:from>
    <xdr:to>
      <xdr:col>7</xdr:col>
      <xdr:colOff>570827</xdr:colOff>
      <xdr:row>2</xdr:row>
      <xdr:rowOff>24452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83" y="31750"/>
          <a:ext cx="6889077" cy="786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1</xdr:row>
      <xdr:rowOff>0</xdr:rowOff>
    </xdr:from>
    <xdr:to>
      <xdr:col>4</xdr:col>
      <xdr:colOff>676660</xdr:colOff>
      <xdr:row>1</xdr:row>
      <xdr:rowOff>698500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42333"/>
          <a:ext cx="6889077" cy="698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Configuraci&#243;n%20local\Archivos%20temporales%20de%20Internet\Content.IE5\RQCCIC70\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%20RhNet\Archivos%20Planos%20de%20Resultados_1\FORMATOS%202014\EAD2011Vobo\Evaluacion%201&#176;%20a&#241;o%20a%20Enl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CAPACITACION"/>
      <sheetName val="vcai-3° EVALUADOR"/>
      <sheetName val="VCCOGR"/>
      <sheetName val="vcai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73"/>
  <sheetViews>
    <sheetView showGridLines="0" zoomScale="90" zoomScaleNormal="90" zoomScaleSheetLayoutView="70" zoomScalePageLayoutView="70" workbookViewId="0"/>
  </sheetViews>
  <sheetFormatPr baseColWidth="10" defaultColWidth="0" defaultRowHeight="14.25" customHeight="1" zeroHeight="1" x14ac:dyDescent="0.2"/>
  <cols>
    <col min="1" max="1" width="1.7109375" customWidth="1"/>
    <col min="2" max="2" width="17.140625" customWidth="1"/>
    <col min="3" max="3" width="12.5703125" customWidth="1"/>
    <col min="4" max="4" width="14.140625" customWidth="1"/>
    <col min="5" max="5" width="18.42578125" customWidth="1"/>
    <col min="6" max="6" width="8.28515625" customWidth="1"/>
    <col min="7" max="7" width="24.5703125" customWidth="1"/>
    <col min="8" max="8" width="24.85546875" customWidth="1"/>
    <col min="9" max="9" width="26.85546875" customWidth="1"/>
    <col min="10" max="10" width="25.42578125" customWidth="1"/>
    <col min="11" max="11" width="17.140625" customWidth="1"/>
    <col min="12" max="12" width="1.7109375" customWidth="1"/>
    <col min="13" max="16384" width="13.42578125" hidden="1"/>
  </cols>
  <sheetData>
    <row r="1" spans="1:12" ht="3" customHeight="1" x14ac:dyDescent="0.2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59.25" customHeight="1" x14ac:dyDescent="0.2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3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7.75" customHeight="1" x14ac:dyDescent="0.2">
      <c r="A4" s="26"/>
      <c r="B4" s="386" t="s">
        <v>282</v>
      </c>
      <c r="C4" s="387"/>
      <c r="D4" s="387"/>
      <c r="E4" s="387"/>
      <c r="F4" s="387"/>
      <c r="G4" s="387"/>
      <c r="H4" s="387"/>
      <c r="I4" s="387"/>
      <c r="J4" s="387"/>
      <c r="K4" s="388"/>
      <c r="L4" s="25"/>
    </row>
    <row r="5" spans="1:12" ht="3" customHeight="1" x14ac:dyDescent="0.2">
      <c r="A5" s="21"/>
      <c r="B5" s="32"/>
      <c r="C5" s="32"/>
      <c r="D5" s="32"/>
      <c r="E5" s="32"/>
      <c r="F5" s="32"/>
      <c r="G5" s="32"/>
      <c r="H5" s="32"/>
      <c r="I5" s="32"/>
      <c r="J5" s="32"/>
      <c r="K5" s="32"/>
      <c r="L5" s="25"/>
    </row>
    <row r="6" spans="1:12" ht="39.75" customHeight="1" x14ac:dyDescent="0.2">
      <c r="A6" s="25"/>
      <c r="B6" s="389"/>
      <c r="C6" s="390"/>
      <c r="D6" s="390"/>
      <c r="E6" s="390"/>
      <c r="F6" s="126"/>
      <c r="G6" s="257"/>
      <c r="H6" s="230"/>
      <c r="I6" s="350"/>
      <c r="J6" s="230"/>
      <c r="K6" s="351"/>
      <c r="L6" s="25"/>
    </row>
    <row r="7" spans="1:12" ht="9.75" customHeight="1" x14ac:dyDescent="0.2">
      <c r="A7" s="25"/>
      <c r="B7" s="391" t="s">
        <v>95</v>
      </c>
      <c r="C7" s="392"/>
      <c r="D7" s="392"/>
      <c r="E7" s="392"/>
      <c r="F7" s="56"/>
      <c r="G7" s="119" t="s">
        <v>96</v>
      </c>
      <c r="H7" s="21"/>
      <c r="I7" s="119" t="s">
        <v>97</v>
      </c>
      <c r="J7" s="21"/>
      <c r="K7" s="108" t="s">
        <v>98</v>
      </c>
      <c r="L7" s="25"/>
    </row>
    <row r="8" spans="1:12" ht="46.5" customHeight="1" x14ac:dyDescent="0.2">
      <c r="A8" s="25"/>
      <c r="B8" s="393"/>
      <c r="C8" s="394"/>
      <c r="D8" s="394"/>
      <c r="E8" s="394"/>
      <c r="F8" s="231"/>
      <c r="G8" s="394"/>
      <c r="H8" s="394"/>
      <c r="I8" s="394"/>
      <c r="J8" s="394"/>
      <c r="K8" s="395"/>
      <c r="L8" s="25"/>
    </row>
    <row r="9" spans="1:12" ht="12.75" customHeight="1" x14ac:dyDescent="0.2">
      <c r="A9" s="25"/>
      <c r="B9" s="391" t="s">
        <v>99</v>
      </c>
      <c r="C9" s="392"/>
      <c r="D9" s="392"/>
      <c r="E9" s="392"/>
      <c r="F9" s="56"/>
      <c r="G9" s="396" t="s">
        <v>100</v>
      </c>
      <c r="H9" s="396"/>
      <c r="I9" s="396"/>
      <c r="J9" s="396"/>
      <c r="K9" s="397"/>
      <c r="L9" s="30"/>
    </row>
    <row r="10" spans="1:12" ht="26.25" customHeight="1" x14ac:dyDescent="0.2">
      <c r="A10" s="25"/>
      <c r="B10" s="393"/>
      <c r="C10" s="394"/>
      <c r="D10" s="394"/>
      <c r="E10" s="394"/>
      <c r="F10" s="394"/>
      <c r="G10" s="394"/>
      <c r="H10" s="394"/>
      <c r="I10" s="394"/>
      <c r="J10" s="394"/>
      <c r="K10" s="395"/>
      <c r="L10" s="25"/>
    </row>
    <row r="11" spans="1:12" ht="12.75" customHeight="1" x14ac:dyDescent="0.2">
      <c r="A11" s="25"/>
      <c r="B11" s="398" t="s">
        <v>142</v>
      </c>
      <c r="C11" s="399"/>
      <c r="D11" s="399"/>
      <c r="E11" s="399"/>
      <c r="F11" s="399"/>
      <c r="G11" s="399"/>
      <c r="H11" s="399"/>
      <c r="I11" s="399"/>
      <c r="J11" s="399"/>
      <c r="K11" s="400"/>
      <c r="L11" s="25"/>
    </row>
    <row r="12" spans="1:12" ht="26.45" customHeight="1" x14ac:dyDescent="0.2">
      <c r="A12" s="25"/>
      <c r="B12" s="401"/>
      <c r="C12" s="402"/>
      <c r="D12" s="402"/>
      <c r="E12" s="402"/>
      <c r="F12" s="402"/>
      <c r="G12" s="402"/>
      <c r="H12" s="402"/>
      <c r="I12" s="402"/>
      <c r="J12" s="402"/>
      <c r="K12" s="403"/>
      <c r="L12" s="25"/>
    </row>
    <row r="13" spans="1:12" ht="12.75" customHeight="1" x14ac:dyDescent="0.2">
      <c r="A13" s="25"/>
      <c r="B13" s="404" t="s">
        <v>101</v>
      </c>
      <c r="C13" s="405"/>
      <c r="D13" s="405"/>
      <c r="E13" s="405"/>
      <c r="F13" s="405"/>
      <c r="G13" s="405"/>
      <c r="H13" s="405"/>
      <c r="I13" s="405"/>
      <c r="J13" s="405"/>
      <c r="K13" s="406"/>
      <c r="L13" s="25"/>
    </row>
    <row r="14" spans="1:12" ht="2.4500000000000002" customHeight="1" x14ac:dyDescent="0.2">
      <c r="A14" s="25"/>
      <c r="B14" s="6"/>
      <c r="C14" s="6"/>
      <c r="D14" s="6"/>
      <c r="E14" s="6"/>
      <c r="F14" s="6"/>
      <c r="G14" s="6"/>
      <c r="H14" s="6"/>
      <c r="I14" s="6"/>
      <c r="J14" s="6"/>
      <c r="K14" s="6"/>
      <c r="L14" s="25"/>
    </row>
    <row r="15" spans="1:12" ht="24.75" customHeight="1" x14ac:dyDescent="0.2">
      <c r="A15" s="25"/>
      <c r="B15" s="370" t="s">
        <v>90</v>
      </c>
      <c r="C15" s="371"/>
      <c r="D15" s="371"/>
      <c r="E15" s="371"/>
      <c r="F15" s="372"/>
      <c r="G15" s="367" t="s">
        <v>12</v>
      </c>
      <c r="H15" s="368"/>
      <c r="I15" s="368"/>
      <c r="J15" s="368"/>
      <c r="K15" s="369"/>
      <c r="L15" s="25"/>
    </row>
    <row r="16" spans="1:12" ht="24.75" customHeight="1" x14ac:dyDescent="0.2">
      <c r="A16" s="25"/>
      <c r="B16" s="373"/>
      <c r="C16" s="374"/>
      <c r="D16" s="374"/>
      <c r="E16" s="374"/>
      <c r="F16" s="375"/>
      <c r="G16" s="120" t="s">
        <v>102</v>
      </c>
      <c r="H16" s="120" t="s">
        <v>8</v>
      </c>
      <c r="I16" s="120" t="s">
        <v>103</v>
      </c>
      <c r="J16" s="120" t="s">
        <v>104</v>
      </c>
      <c r="K16" s="365" t="s">
        <v>33</v>
      </c>
      <c r="L16" s="25"/>
    </row>
    <row r="17" spans="1:12" ht="121.5" customHeight="1" x14ac:dyDescent="0.2">
      <c r="A17" s="25"/>
      <c r="B17" s="385"/>
      <c r="C17" s="376"/>
      <c r="D17" s="376"/>
      <c r="E17" s="376"/>
      <c r="F17" s="376"/>
      <c r="G17" s="121" t="s">
        <v>108</v>
      </c>
      <c r="H17" s="254"/>
      <c r="I17" s="254"/>
      <c r="J17" s="254"/>
      <c r="K17" s="366"/>
      <c r="L17" s="25"/>
    </row>
    <row r="18" spans="1:12" ht="25.5" customHeight="1" x14ac:dyDescent="0.2">
      <c r="A18" s="25"/>
      <c r="B18" s="377" t="s">
        <v>10</v>
      </c>
      <c r="C18" s="378"/>
      <c r="D18" s="256"/>
      <c r="E18" s="122" t="s">
        <v>11</v>
      </c>
      <c r="F18" s="18"/>
      <c r="G18" s="7"/>
      <c r="H18" s="7"/>
      <c r="I18" s="7"/>
      <c r="J18" s="7"/>
      <c r="K18" s="7"/>
      <c r="L18" s="25"/>
    </row>
    <row r="19" spans="1:12" ht="24.75" customHeight="1" x14ac:dyDescent="0.2">
      <c r="A19" s="25"/>
      <c r="B19" s="370" t="s">
        <v>91</v>
      </c>
      <c r="C19" s="371"/>
      <c r="D19" s="371"/>
      <c r="E19" s="371"/>
      <c r="F19" s="372"/>
      <c r="G19" s="367" t="s">
        <v>12</v>
      </c>
      <c r="H19" s="368"/>
      <c r="I19" s="368"/>
      <c r="J19" s="368"/>
      <c r="K19" s="369"/>
      <c r="L19" s="25"/>
    </row>
    <row r="20" spans="1:12" ht="24.75" customHeight="1" x14ac:dyDescent="0.2">
      <c r="A20" s="25"/>
      <c r="B20" s="373"/>
      <c r="C20" s="374"/>
      <c r="D20" s="374"/>
      <c r="E20" s="374"/>
      <c r="F20" s="375"/>
      <c r="G20" s="120" t="s">
        <v>102</v>
      </c>
      <c r="H20" s="120" t="s">
        <v>8</v>
      </c>
      <c r="I20" s="120" t="s">
        <v>103</v>
      </c>
      <c r="J20" s="120" t="s">
        <v>104</v>
      </c>
      <c r="K20" s="365" t="s">
        <v>33</v>
      </c>
      <c r="L20" s="25"/>
    </row>
    <row r="21" spans="1:12" ht="123.95" customHeight="1" x14ac:dyDescent="0.2">
      <c r="A21" s="25"/>
      <c r="B21" s="376"/>
      <c r="C21" s="376"/>
      <c r="D21" s="376"/>
      <c r="E21" s="376"/>
      <c r="F21" s="376"/>
      <c r="G21" s="121" t="s">
        <v>108</v>
      </c>
      <c r="H21" s="254"/>
      <c r="I21" s="254"/>
      <c r="J21" s="254"/>
      <c r="K21" s="366"/>
      <c r="L21" s="25"/>
    </row>
    <row r="22" spans="1:12" ht="25.5" customHeight="1" x14ac:dyDescent="0.2">
      <c r="A22" s="25"/>
      <c r="B22" s="377" t="s">
        <v>10</v>
      </c>
      <c r="C22" s="378"/>
      <c r="D22" s="256"/>
      <c r="E22" s="122" t="s">
        <v>11</v>
      </c>
      <c r="F22" s="18"/>
      <c r="G22" s="3"/>
      <c r="H22" s="3"/>
      <c r="I22" s="3"/>
      <c r="J22" s="3"/>
      <c r="K22" s="14"/>
      <c r="L22" s="25"/>
    </row>
    <row r="23" spans="1:12" ht="24.75" customHeight="1" x14ac:dyDescent="0.2">
      <c r="A23" s="25"/>
      <c r="B23" s="370" t="s">
        <v>92</v>
      </c>
      <c r="C23" s="371"/>
      <c r="D23" s="371"/>
      <c r="E23" s="371"/>
      <c r="F23" s="372"/>
      <c r="G23" s="367" t="s">
        <v>12</v>
      </c>
      <c r="H23" s="368"/>
      <c r="I23" s="368"/>
      <c r="J23" s="368"/>
      <c r="K23" s="369"/>
      <c r="L23" s="25"/>
    </row>
    <row r="24" spans="1:12" ht="24.75" customHeight="1" x14ac:dyDescent="0.2">
      <c r="A24" s="25"/>
      <c r="B24" s="373"/>
      <c r="C24" s="374"/>
      <c r="D24" s="374"/>
      <c r="E24" s="374"/>
      <c r="F24" s="375"/>
      <c r="G24" s="120" t="s">
        <v>102</v>
      </c>
      <c r="H24" s="120" t="s">
        <v>8</v>
      </c>
      <c r="I24" s="120" t="s">
        <v>103</v>
      </c>
      <c r="J24" s="120" t="s">
        <v>104</v>
      </c>
      <c r="K24" s="365" t="s">
        <v>33</v>
      </c>
      <c r="L24" s="25"/>
    </row>
    <row r="25" spans="1:12" ht="123.95" customHeight="1" x14ac:dyDescent="0.2">
      <c r="A25" s="25"/>
      <c r="B25" s="376"/>
      <c r="C25" s="376"/>
      <c r="D25" s="376"/>
      <c r="E25" s="376"/>
      <c r="F25" s="376"/>
      <c r="G25" s="121" t="s">
        <v>108</v>
      </c>
      <c r="H25" s="254"/>
      <c r="I25" s="254"/>
      <c r="J25" s="254"/>
      <c r="K25" s="366"/>
      <c r="L25" s="25"/>
    </row>
    <row r="26" spans="1:12" ht="25.5" customHeight="1" x14ac:dyDescent="0.2">
      <c r="A26" s="25"/>
      <c r="B26" s="377" t="s">
        <v>10</v>
      </c>
      <c r="C26" s="378"/>
      <c r="D26" s="256"/>
      <c r="E26" s="122" t="s">
        <v>11</v>
      </c>
      <c r="F26" s="18"/>
      <c r="G26" s="3"/>
      <c r="H26" s="3"/>
      <c r="I26" s="3"/>
      <c r="J26" s="3"/>
      <c r="K26" s="14"/>
      <c r="L26" s="25"/>
    </row>
    <row r="27" spans="1:12" ht="24.75" customHeight="1" x14ac:dyDescent="0.2">
      <c r="A27" s="25"/>
      <c r="B27" s="370" t="s">
        <v>93</v>
      </c>
      <c r="C27" s="371"/>
      <c r="D27" s="371"/>
      <c r="E27" s="371"/>
      <c r="F27" s="372"/>
      <c r="G27" s="367" t="s">
        <v>12</v>
      </c>
      <c r="H27" s="368"/>
      <c r="I27" s="368"/>
      <c r="J27" s="368"/>
      <c r="K27" s="369"/>
      <c r="L27" s="25"/>
    </row>
    <row r="28" spans="1:12" ht="24.75" customHeight="1" x14ac:dyDescent="0.2">
      <c r="A28" s="25"/>
      <c r="B28" s="373"/>
      <c r="C28" s="374"/>
      <c r="D28" s="374"/>
      <c r="E28" s="374"/>
      <c r="F28" s="375"/>
      <c r="G28" s="120" t="s">
        <v>102</v>
      </c>
      <c r="H28" s="120" t="s">
        <v>8</v>
      </c>
      <c r="I28" s="120" t="s">
        <v>103</v>
      </c>
      <c r="J28" s="120" t="s">
        <v>104</v>
      </c>
      <c r="K28" s="365" t="s">
        <v>33</v>
      </c>
      <c r="L28" s="25"/>
    </row>
    <row r="29" spans="1:12" ht="123.95" customHeight="1" x14ac:dyDescent="0.2">
      <c r="A29" s="25"/>
      <c r="B29" s="376" t="s">
        <v>80</v>
      </c>
      <c r="C29" s="376"/>
      <c r="D29" s="376"/>
      <c r="E29" s="376"/>
      <c r="F29" s="376"/>
      <c r="G29" s="121" t="s">
        <v>108</v>
      </c>
      <c r="H29" s="255"/>
      <c r="I29" s="255"/>
      <c r="J29" s="255"/>
      <c r="K29" s="366"/>
      <c r="L29" s="25"/>
    </row>
    <row r="30" spans="1:12" ht="25.5" customHeight="1" x14ac:dyDescent="0.2">
      <c r="A30" s="25"/>
      <c r="B30" s="377" t="s">
        <v>10</v>
      </c>
      <c r="C30" s="378"/>
      <c r="D30" s="9"/>
      <c r="E30" s="122" t="s">
        <v>11</v>
      </c>
      <c r="F30" s="18"/>
      <c r="G30" s="3"/>
      <c r="H30" s="3"/>
      <c r="I30" s="3"/>
      <c r="J30" s="3"/>
      <c r="K30" s="3"/>
      <c r="L30" s="25"/>
    </row>
    <row r="31" spans="1:12" ht="24.75" customHeight="1" x14ac:dyDescent="0.2">
      <c r="A31" s="27"/>
      <c r="B31" s="370" t="s">
        <v>94</v>
      </c>
      <c r="C31" s="371"/>
      <c r="D31" s="371"/>
      <c r="E31" s="371"/>
      <c r="F31" s="372"/>
      <c r="G31" s="379" t="s">
        <v>12</v>
      </c>
      <c r="H31" s="380"/>
      <c r="I31" s="380"/>
      <c r="J31" s="380"/>
      <c r="K31" s="381"/>
      <c r="L31" s="27"/>
    </row>
    <row r="32" spans="1:12" ht="24.75" customHeight="1" x14ac:dyDescent="0.2">
      <c r="A32" s="25"/>
      <c r="B32" s="382"/>
      <c r="C32" s="383"/>
      <c r="D32" s="383"/>
      <c r="E32" s="383"/>
      <c r="F32" s="384"/>
      <c r="G32" s="120" t="s">
        <v>102</v>
      </c>
      <c r="H32" s="120" t="s">
        <v>8</v>
      </c>
      <c r="I32" s="120" t="s">
        <v>103</v>
      </c>
      <c r="J32" s="120" t="s">
        <v>104</v>
      </c>
      <c r="K32" s="365" t="s">
        <v>33</v>
      </c>
      <c r="L32" s="25"/>
    </row>
    <row r="33" spans="1:12" ht="123.95" customHeight="1" x14ac:dyDescent="0.2">
      <c r="A33" s="25"/>
      <c r="B33" s="376" t="s">
        <v>81</v>
      </c>
      <c r="C33" s="376"/>
      <c r="D33" s="376"/>
      <c r="E33" s="376"/>
      <c r="F33" s="376"/>
      <c r="G33" s="121" t="s">
        <v>108</v>
      </c>
      <c r="H33" s="255"/>
      <c r="I33" s="255"/>
      <c r="J33" s="255"/>
      <c r="K33" s="366"/>
      <c r="L33" s="25"/>
    </row>
    <row r="34" spans="1:12" ht="25.5" customHeight="1" x14ac:dyDescent="0.2">
      <c r="A34" s="25"/>
      <c r="B34" s="377" t="s">
        <v>10</v>
      </c>
      <c r="C34" s="378"/>
      <c r="D34" s="256"/>
      <c r="E34" s="122" t="s">
        <v>11</v>
      </c>
      <c r="F34" s="18"/>
      <c r="G34" s="3"/>
      <c r="H34" s="3"/>
      <c r="I34" s="3"/>
      <c r="J34" s="3"/>
      <c r="K34" s="3"/>
      <c r="L34" s="25"/>
    </row>
    <row r="35" spans="1:12" ht="24.75" customHeight="1" x14ac:dyDescent="0.2">
      <c r="A35" s="25"/>
      <c r="B35" s="370" t="s">
        <v>171</v>
      </c>
      <c r="C35" s="371"/>
      <c r="D35" s="371"/>
      <c r="E35" s="371"/>
      <c r="F35" s="372"/>
      <c r="G35" s="367" t="s">
        <v>12</v>
      </c>
      <c r="H35" s="368"/>
      <c r="I35" s="368"/>
      <c r="J35" s="368"/>
      <c r="K35" s="369"/>
      <c r="L35" s="25"/>
    </row>
    <row r="36" spans="1:12" ht="24.75" customHeight="1" x14ac:dyDescent="0.2">
      <c r="A36" s="25"/>
      <c r="B36" s="373"/>
      <c r="C36" s="374"/>
      <c r="D36" s="374"/>
      <c r="E36" s="374"/>
      <c r="F36" s="375"/>
      <c r="G36" s="120" t="s">
        <v>102</v>
      </c>
      <c r="H36" s="120" t="s">
        <v>8</v>
      </c>
      <c r="I36" s="120" t="s">
        <v>103</v>
      </c>
      <c r="J36" s="120" t="s">
        <v>104</v>
      </c>
      <c r="K36" s="365" t="s">
        <v>33</v>
      </c>
      <c r="L36" s="25"/>
    </row>
    <row r="37" spans="1:12" ht="123.95" customHeight="1" x14ac:dyDescent="0.2">
      <c r="A37" s="25"/>
      <c r="B37" s="376" t="s">
        <v>80</v>
      </c>
      <c r="C37" s="376"/>
      <c r="D37" s="376"/>
      <c r="E37" s="376"/>
      <c r="F37" s="376"/>
      <c r="G37" s="121" t="s">
        <v>108</v>
      </c>
      <c r="H37" s="255"/>
      <c r="I37" s="255"/>
      <c r="J37" s="255"/>
      <c r="K37" s="366"/>
      <c r="L37" s="25"/>
    </row>
    <row r="38" spans="1:12" ht="25.5" customHeight="1" x14ac:dyDescent="0.2">
      <c r="A38" s="25"/>
      <c r="B38" s="377" t="s">
        <v>10</v>
      </c>
      <c r="C38" s="378"/>
      <c r="D38" s="256"/>
      <c r="E38" s="122" t="s">
        <v>11</v>
      </c>
      <c r="F38" s="18"/>
      <c r="G38" s="3"/>
      <c r="H38" s="3"/>
      <c r="I38" s="3"/>
      <c r="J38" s="3"/>
      <c r="K38" s="3"/>
      <c r="L38" s="25"/>
    </row>
    <row r="39" spans="1:12" ht="24.75" customHeight="1" x14ac:dyDescent="0.2">
      <c r="A39" s="27"/>
      <c r="B39" s="370" t="s">
        <v>172</v>
      </c>
      <c r="C39" s="371"/>
      <c r="D39" s="371"/>
      <c r="E39" s="371"/>
      <c r="F39" s="372"/>
      <c r="G39" s="379" t="s">
        <v>12</v>
      </c>
      <c r="H39" s="380"/>
      <c r="I39" s="380"/>
      <c r="J39" s="380"/>
      <c r="K39" s="381"/>
      <c r="L39" s="27"/>
    </row>
    <row r="40" spans="1:12" ht="24.75" customHeight="1" x14ac:dyDescent="0.2">
      <c r="A40" s="25"/>
      <c r="B40" s="382"/>
      <c r="C40" s="383"/>
      <c r="D40" s="383"/>
      <c r="E40" s="383"/>
      <c r="F40" s="384"/>
      <c r="G40" s="120" t="s">
        <v>102</v>
      </c>
      <c r="H40" s="120" t="s">
        <v>8</v>
      </c>
      <c r="I40" s="120" t="s">
        <v>103</v>
      </c>
      <c r="J40" s="120" t="s">
        <v>104</v>
      </c>
      <c r="K40" s="365" t="s">
        <v>33</v>
      </c>
      <c r="L40" s="25"/>
    </row>
    <row r="41" spans="1:12" ht="123.95" customHeight="1" x14ac:dyDescent="0.2">
      <c r="A41" s="25"/>
      <c r="B41" s="376" t="s">
        <v>81</v>
      </c>
      <c r="C41" s="376"/>
      <c r="D41" s="376"/>
      <c r="E41" s="376"/>
      <c r="F41" s="376"/>
      <c r="G41" s="121" t="s">
        <v>108</v>
      </c>
      <c r="H41" s="255"/>
      <c r="I41" s="255"/>
      <c r="J41" s="255"/>
      <c r="K41" s="366"/>
      <c r="L41" s="25"/>
    </row>
    <row r="42" spans="1:12" ht="25.5" customHeight="1" x14ac:dyDescent="0.2">
      <c r="A42" s="25"/>
      <c r="B42" s="377" t="s">
        <v>10</v>
      </c>
      <c r="C42" s="378"/>
      <c r="D42" s="256"/>
      <c r="E42" s="122" t="s">
        <v>11</v>
      </c>
      <c r="F42" s="18"/>
      <c r="G42" s="3"/>
      <c r="H42" s="3"/>
      <c r="I42" s="3"/>
      <c r="J42" s="3"/>
      <c r="K42" s="3"/>
      <c r="L42" s="25"/>
    </row>
    <row r="43" spans="1:12" ht="3" customHeight="1" x14ac:dyDescent="0.2">
      <c r="A43" s="25"/>
      <c r="B43" s="52"/>
      <c r="C43" s="232"/>
      <c r="D43" s="233"/>
      <c r="E43" s="97"/>
      <c r="F43" s="51"/>
      <c r="G43" s="80"/>
      <c r="H43" s="80"/>
      <c r="I43" s="80"/>
      <c r="J43" s="80"/>
      <c r="K43" s="25"/>
      <c r="L43" s="25"/>
    </row>
    <row r="44" spans="1:12" ht="21" customHeight="1" x14ac:dyDescent="0.2">
      <c r="A44" s="25"/>
      <c r="B44" s="51" t="s">
        <v>24</v>
      </c>
      <c r="C44" s="408">
        <f>'tablas de calculo'!AG1</f>
        <v>0</v>
      </c>
      <c r="D44" s="409"/>
      <c r="E44" s="55">
        <f>SUM(F18,F22,F26,F30,F34,F38,F42)</f>
        <v>0</v>
      </c>
      <c r="F44" s="413"/>
      <c r="G44" s="414"/>
      <c r="H44" s="414"/>
      <c r="I44" s="25"/>
      <c r="J44" s="25"/>
      <c r="K44" s="25"/>
      <c r="L44" s="25"/>
    </row>
    <row r="45" spans="1:12" ht="21" customHeight="1" x14ac:dyDescent="0.2">
      <c r="A45" s="25"/>
      <c r="B45" s="51" t="s">
        <v>25</v>
      </c>
      <c r="C45" s="408">
        <f>'tablas de calculo'!AG2</f>
        <v>0</v>
      </c>
      <c r="D45" s="409"/>
      <c r="E45" s="25"/>
      <c r="F45" s="414"/>
      <c r="G45" s="414"/>
      <c r="H45" s="414"/>
      <c r="I45" s="25"/>
      <c r="J45" s="25"/>
      <c r="K45" s="25"/>
      <c r="L45" s="25"/>
    </row>
    <row r="46" spans="1:12" ht="21" customHeight="1" x14ac:dyDescent="0.2">
      <c r="A46" s="25"/>
      <c r="B46" s="51" t="s">
        <v>26</v>
      </c>
      <c r="C46" s="408">
        <f>'tablas de calculo'!AG3</f>
        <v>0</v>
      </c>
      <c r="D46" s="409"/>
      <c r="E46" s="25"/>
      <c r="F46" s="414"/>
      <c r="G46" s="414"/>
      <c r="H46" s="414"/>
      <c r="I46" s="25"/>
      <c r="J46" s="416"/>
      <c r="K46" s="416"/>
      <c r="L46" s="25"/>
    </row>
    <row r="47" spans="1:12" ht="21" customHeight="1" x14ac:dyDescent="0.2">
      <c r="A47" s="25"/>
      <c r="B47" s="51" t="s">
        <v>82</v>
      </c>
      <c r="C47" s="408">
        <f>'tablas de calculo'!AG4</f>
        <v>0</v>
      </c>
      <c r="D47" s="409"/>
      <c r="E47" s="45"/>
      <c r="F47" s="418" t="s">
        <v>107</v>
      </c>
      <c r="G47" s="418"/>
      <c r="H47" s="418"/>
      <c r="I47" s="25"/>
      <c r="J47" s="416"/>
      <c r="K47" s="416"/>
      <c r="L47" s="25"/>
    </row>
    <row r="48" spans="1:12" ht="21" customHeight="1" x14ac:dyDescent="0.2">
      <c r="A48" s="25"/>
      <c r="B48" s="51" t="s">
        <v>83</v>
      </c>
      <c r="C48" s="408">
        <f>'tablas de calculo'!AG5</f>
        <v>0</v>
      </c>
      <c r="D48" s="409"/>
      <c r="E48" s="45"/>
      <c r="F48" s="396"/>
      <c r="G48" s="396"/>
      <c r="H48" s="396"/>
      <c r="I48" s="25"/>
      <c r="J48" s="416"/>
      <c r="K48" s="416"/>
      <c r="L48" s="25"/>
    </row>
    <row r="49" spans="1:12" ht="21" customHeight="1" x14ac:dyDescent="0.2">
      <c r="A49" s="25"/>
      <c r="B49" s="51" t="s">
        <v>173</v>
      </c>
      <c r="C49" s="408">
        <f>'tablas de calculo'!AG6</f>
        <v>0</v>
      </c>
      <c r="D49" s="409"/>
      <c r="E49" s="45"/>
      <c r="F49" s="396"/>
      <c r="G49" s="396"/>
      <c r="H49" s="396"/>
      <c r="I49" s="25"/>
      <c r="J49" s="416"/>
      <c r="K49" s="416"/>
      <c r="L49" s="25"/>
    </row>
    <row r="50" spans="1:12" ht="21" customHeight="1" thickBot="1" x14ac:dyDescent="0.25">
      <c r="A50" s="28"/>
      <c r="B50" s="51" t="s">
        <v>174</v>
      </c>
      <c r="C50" s="410">
        <f>'tablas de calculo'!AG7</f>
        <v>0</v>
      </c>
      <c r="D50" s="411"/>
      <c r="E50" s="45"/>
      <c r="F50" s="413"/>
      <c r="G50" s="414"/>
      <c r="H50" s="414"/>
      <c r="I50" s="25"/>
      <c r="J50" s="416"/>
      <c r="K50" s="416"/>
      <c r="L50" s="25"/>
    </row>
    <row r="51" spans="1:12" ht="30.75" customHeight="1" x14ac:dyDescent="0.2">
      <c r="A51" s="28"/>
      <c r="B51" s="52" t="s">
        <v>1</v>
      </c>
      <c r="C51" s="444" t="str">
        <f>'tablas de calculo'!AG8</f>
        <v>Revisa las ponderaciones</v>
      </c>
      <c r="D51" s="445"/>
      <c r="E51" s="45"/>
      <c r="F51" s="415"/>
      <c r="G51" s="415"/>
      <c r="H51" s="415"/>
      <c r="I51" s="25"/>
      <c r="J51" s="417"/>
      <c r="K51" s="417"/>
      <c r="L51" s="25"/>
    </row>
    <row r="52" spans="1:12" ht="19.5" customHeight="1" x14ac:dyDescent="0.2">
      <c r="A52" s="28"/>
      <c r="B52" s="440" t="s">
        <v>2</v>
      </c>
      <c r="C52" s="442" t="str">
        <f>'tablas de calculo'!AG11</f>
        <v>Aplique la evaluación</v>
      </c>
      <c r="D52" s="443"/>
      <c r="E52" s="45"/>
      <c r="F52" s="412" t="s">
        <v>106</v>
      </c>
      <c r="G52" s="412"/>
      <c r="H52" s="412"/>
      <c r="I52" s="25"/>
      <c r="J52" s="418" t="s">
        <v>21</v>
      </c>
      <c r="K52" s="418"/>
      <c r="L52" s="25"/>
    </row>
    <row r="53" spans="1:12" ht="19.5" customHeight="1" x14ac:dyDescent="0.2">
      <c r="A53" s="28"/>
      <c r="B53" s="441"/>
      <c r="C53" s="442"/>
      <c r="D53" s="443"/>
      <c r="E53" s="28"/>
      <c r="F53" s="28"/>
      <c r="G53" s="28"/>
      <c r="H53" s="25"/>
      <c r="I53" s="28"/>
      <c r="J53" s="28"/>
      <c r="K53" s="28"/>
      <c r="L53" s="25"/>
    </row>
    <row r="54" spans="1:12" ht="13.5" customHeight="1" x14ac:dyDescent="0.2">
      <c r="A54" s="28"/>
      <c r="B54" s="266"/>
      <c r="C54" s="267"/>
      <c r="D54" s="28"/>
      <c r="E54" s="28"/>
      <c r="F54" s="28"/>
      <c r="G54" s="28"/>
      <c r="H54" s="25"/>
      <c r="I54" s="28"/>
      <c r="J54" s="28"/>
      <c r="K54" s="28"/>
      <c r="L54" s="25"/>
    </row>
    <row r="55" spans="1:12" ht="32.25" customHeight="1" x14ac:dyDescent="0.2">
      <c r="A55" s="28"/>
      <c r="B55" s="266"/>
      <c r="C55" s="267"/>
      <c r="D55" s="28"/>
      <c r="E55" s="407"/>
      <c r="F55" s="407"/>
      <c r="G55" s="28"/>
      <c r="H55" s="117"/>
      <c r="I55" s="43"/>
      <c r="J55" s="352"/>
      <c r="K55" s="43"/>
      <c r="L55" s="25"/>
    </row>
    <row r="56" spans="1:12" ht="14.25" customHeight="1" x14ac:dyDescent="0.2">
      <c r="A56" s="28"/>
      <c r="B56" s="266"/>
      <c r="C56" s="267"/>
      <c r="D56" s="28"/>
      <c r="E56" s="399" t="s">
        <v>27</v>
      </c>
      <c r="F56" s="399"/>
      <c r="G56" s="59"/>
      <c r="H56" s="49" t="s">
        <v>105</v>
      </c>
      <c r="I56" s="25"/>
      <c r="J56" s="62" t="s">
        <v>179</v>
      </c>
      <c r="K56" s="28"/>
      <c r="L56" s="25"/>
    </row>
    <row r="57" spans="1:12" ht="13.5" customHeight="1" x14ac:dyDescent="0.2">
      <c r="A57" s="28"/>
      <c r="B57" s="25"/>
      <c r="C57" s="25"/>
      <c r="D57" s="25"/>
      <c r="E57" s="28"/>
      <c r="F57" s="234"/>
      <c r="G57" s="234"/>
      <c r="H57" s="25"/>
      <c r="I57" s="28"/>
      <c r="J57" s="28"/>
      <c r="K57" s="28"/>
      <c r="L57" s="25"/>
    </row>
    <row r="58" spans="1:12" ht="15" x14ac:dyDescent="0.25">
      <c r="A58" s="29"/>
      <c r="B58" s="437" t="s">
        <v>29</v>
      </c>
      <c r="C58" s="438"/>
      <c r="D58" s="438"/>
      <c r="E58" s="438"/>
      <c r="F58" s="438"/>
      <c r="G58" s="438"/>
      <c r="H58" s="438"/>
      <c r="I58" s="438"/>
      <c r="J58" s="438"/>
      <c r="K58" s="439"/>
      <c r="L58" s="25"/>
    </row>
    <row r="59" spans="1:12" ht="15" customHeight="1" x14ac:dyDescent="0.2">
      <c r="A59" s="29"/>
      <c r="B59" s="419"/>
      <c r="C59" s="420"/>
      <c r="D59" s="435" t="s">
        <v>73</v>
      </c>
      <c r="E59" s="429"/>
      <c r="F59" s="429"/>
      <c r="G59" s="429"/>
      <c r="H59" s="429"/>
      <c r="I59" s="429"/>
      <c r="J59" s="429"/>
      <c r="K59" s="430"/>
      <c r="L59" s="25"/>
    </row>
    <row r="60" spans="1:12" ht="15" customHeight="1" x14ac:dyDescent="0.2">
      <c r="A60" s="29"/>
      <c r="B60" s="421"/>
      <c r="C60" s="422"/>
      <c r="D60" s="436"/>
      <c r="E60" s="431"/>
      <c r="F60" s="431"/>
      <c r="G60" s="431"/>
      <c r="H60" s="431"/>
      <c r="I60" s="431"/>
      <c r="J60" s="431"/>
      <c r="K60" s="432"/>
      <c r="L60" s="25"/>
    </row>
    <row r="61" spans="1:12" ht="15" customHeight="1" x14ac:dyDescent="0.2">
      <c r="A61" s="29"/>
      <c r="B61" s="419"/>
      <c r="C61" s="420"/>
      <c r="D61" s="423" t="s">
        <v>73</v>
      </c>
      <c r="E61" s="428"/>
      <c r="F61" s="424"/>
      <c r="G61" s="424"/>
      <c r="H61" s="424"/>
      <c r="I61" s="424"/>
      <c r="J61" s="424"/>
      <c r="K61" s="425"/>
      <c r="L61" s="25"/>
    </row>
    <row r="62" spans="1:12" ht="15" customHeight="1" x14ac:dyDescent="0.2">
      <c r="A62" s="29"/>
      <c r="B62" s="421"/>
      <c r="C62" s="422"/>
      <c r="D62" s="423"/>
      <c r="E62" s="426"/>
      <c r="F62" s="426"/>
      <c r="G62" s="426"/>
      <c r="H62" s="426"/>
      <c r="I62" s="426"/>
      <c r="J62" s="426"/>
      <c r="K62" s="427"/>
      <c r="L62" s="25"/>
    </row>
    <row r="63" spans="1:12" ht="15" customHeight="1" x14ac:dyDescent="0.2">
      <c r="A63" s="29"/>
      <c r="B63" s="419"/>
      <c r="C63" s="433"/>
      <c r="D63" s="423" t="s">
        <v>73</v>
      </c>
      <c r="E63" s="424"/>
      <c r="F63" s="424"/>
      <c r="G63" s="424"/>
      <c r="H63" s="424"/>
      <c r="I63" s="424"/>
      <c r="J63" s="424"/>
      <c r="K63" s="425"/>
      <c r="L63" s="25"/>
    </row>
    <row r="64" spans="1:12" ht="15" customHeight="1" x14ac:dyDescent="0.2">
      <c r="A64" s="29"/>
      <c r="B64" s="421"/>
      <c r="C64" s="434"/>
      <c r="D64" s="423"/>
      <c r="E64" s="426"/>
      <c r="F64" s="426"/>
      <c r="G64" s="426"/>
      <c r="H64" s="426"/>
      <c r="I64" s="426"/>
      <c r="J64" s="426"/>
      <c r="K64" s="427"/>
      <c r="L64" s="25"/>
    </row>
    <row r="65" spans="1:12" ht="15" customHeight="1" x14ac:dyDescent="0.2">
      <c r="A65" s="29"/>
      <c r="B65" s="419"/>
      <c r="C65" s="433"/>
      <c r="D65" s="423" t="s">
        <v>73</v>
      </c>
      <c r="E65" s="424"/>
      <c r="F65" s="424"/>
      <c r="G65" s="424"/>
      <c r="H65" s="424"/>
      <c r="I65" s="424"/>
      <c r="J65" s="424"/>
      <c r="K65" s="425"/>
      <c r="L65" s="25"/>
    </row>
    <row r="66" spans="1:12" ht="15" customHeight="1" x14ac:dyDescent="0.2">
      <c r="A66" s="29"/>
      <c r="B66" s="421"/>
      <c r="C66" s="434"/>
      <c r="D66" s="423"/>
      <c r="E66" s="426"/>
      <c r="F66" s="426"/>
      <c r="G66" s="426"/>
      <c r="H66" s="426"/>
      <c r="I66" s="426"/>
      <c r="J66" s="426"/>
      <c r="K66" s="427"/>
      <c r="L66" s="25"/>
    </row>
    <row r="67" spans="1:12" ht="15" customHeight="1" x14ac:dyDescent="0.2">
      <c r="A67" s="29"/>
      <c r="B67" s="419"/>
      <c r="C67" s="433"/>
      <c r="D67" s="423" t="s">
        <v>73</v>
      </c>
      <c r="E67" s="424"/>
      <c r="F67" s="424"/>
      <c r="G67" s="424"/>
      <c r="H67" s="424"/>
      <c r="I67" s="424"/>
      <c r="J67" s="424"/>
      <c r="K67" s="425"/>
      <c r="L67" s="25"/>
    </row>
    <row r="68" spans="1:12" ht="15" customHeight="1" x14ac:dyDescent="0.2">
      <c r="A68" s="29"/>
      <c r="B68" s="421"/>
      <c r="C68" s="434"/>
      <c r="D68" s="423"/>
      <c r="E68" s="426"/>
      <c r="F68" s="426"/>
      <c r="G68" s="426"/>
      <c r="H68" s="426"/>
      <c r="I68" s="426"/>
      <c r="J68" s="426"/>
      <c r="K68" s="427"/>
      <c r="L68" s="25"/>
    </row>
    <row r="69" spans="1:12" ht="15" customHeight="1" x14ac:dyDescent="0.2">
      <c r="A69" s="29"/>
      <c r="B69" s="419"/>
      <c r="C69" s="433"/>
      <c r="D69" s="423" t="s">
        <v>73</v>
      </c>
      <c r="E69" s="424"/>
      <c r="F69" s="424"/>
      <c r="G69" s="424"/>
      <c r="H69" s="424"/>
      <c r="I69" s="424"/>
      <c r="J69" s="424"/>
      <c r="K69" s="425"/>
      <c r="L69" s="25"/>
    </row>
    <row r="70" spans="1:12" ht="15" customHeight="1" x14ac:dyDescent="0.2">
      <c r="A70" s="29"/>
      <c r="B70" s="421"/>
      <c r="C70" s="434"/>
      <c r="D70" s="423"/>
      <c r="E70" s="426"/>
      <c r="F70" s="426"/>
      <c r="G70" s="426"/>
      <c r="H70" s="426"/>
      <c r="I70" s="426"/>
      <c r="J70" s="426"/>
      <c r="K70" s="427"/>
      <c r="L70" s="25"/>
    </row>
    <row r="71" spans="1:12" ht="15" customHeight="1" x14ac:dyDescent="0.2">
      <c r="A71" s="29"/>
      <c r="B71" s="419"/>
      <c r="C71" s="433"/>
      <c r="D71" s="423" t="s">
        <v>73</v>
      </c>
      <c r="E71" s="424"/>
      <c r="F71" s="424"/>
      <c r="G71" s="424"/>
      <c r="H71" s="424"/>
      <c r="I71" s="424"/>
      <c r="J71" s="424"/>
      <c r="K71" s="425"/>
      <c r="L71" s="25"/>
    </row>
    <row r="72" spans="1:12" ht="15" customHeight="1" x14ac:dyDescent="0.2">
      <c r="A72" s="29"/>
      <c r="B72" s="421"/>
      <c r="C72" s="434"/>
      <c r="D72" s="423"/>
      <c r="E72" s="426"/>
      <c r="F72" s="426"/>
      <c r="G72" s="426"/>
      <c r="H72" s="426"/>
      <c r="I72" s="426"/>
      <c r="J72" s="426"/>
      <c r="K72" s="427"/>
      <c r="L72" s="25"/>
    </row>
    <row r="73" spans="1:12" ht="14.25" hidden="1" customHeight="1" x14ac:dyDescent="0.2">
      <c r="A73" s="242"/>
      <c r="B73" s="243"/>
      <c r="C73" s="242"/>
      <c r="D73" s="242"/>
      <c r="E73" s="242"/>
      <c r="F73" s="242"/>
      <c r="G73" s="242"/>
      <c r="H73" s="242"/>
      <c r="I73" s="242"/>
      <c r="J73" s="242"/>
      <c r="K73" s="242"/>
      <c r="L73" s="244"/>
    </row>
  </sheetData>
  <sheetProtection algorithmName="SHA-512" hashValue="bQa+3nDike3OF7YD7hMcVxNrqOWTm1pl52rQjy/CYjOXZhn06kgeXTVzuiYIUPaB5qXtQ7uAWt20jecXwZ/WTg==" saltValue="SFXpFvyg3EdIPHgYyFVyMw==" spinCount="100000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88">
    <mergeCell ref="D71:D72"/>
    <mergeCell ref="E71:K72"/>
    <mergeCell ref="D67:D68"/>
    <mergeCell ref="B71:C72"/>
    <mergeCell ref="B65:C66"/>
    <mergeCell ref="D69:D70"/>
    <mergeCell ref="E67:K68"/>
    <mergeCell ref="B67:C68"/>
    <mergeCell ref="E65:K66"/>
    <mergeCell ref="D65:D66"/>
    <mergeCell ref="B69:C70"/>
    <mergeCell ref="E69:K70"/>
    <mergeCell ref="B52:B53"/>
    <mergeCell ref="C52:D53"/>
    <mergeCell ref="K40:K41"/>
    <mergeCell ref="C51:D51"/>
    <mergeCell ref="C47:D47"/>
    <mergeCell ref="F47:H47"/>
    <mergeCell ref="C48:D48"/>
    <mergeCell ref="F48:H48"/>
    <mergeCell ref="B39:F40"/>
    <mergeCell ref="B61:C62"/>
    <mergeCell ref="D63:D64"/>
    <mergeCell ref="E56:F56"/>
    <mergeCell ref="D61:D62"/>
    <mergeCell ref="E63:K64"/>
    <mergeCell ref="E61:K62"/>
    <mergeCell ref="B59:C60"/>
    <mergeCell ref="E59:K60"/>
    <mergeCell ref="B63:C64"/>
    <mergeCell ref="D59:D60"/>
    <mergeCell ref="B58:K58"/>
    <mergeCell ref="B38:C38"/>
    <mergeCell ref="E55:F55"/>
    <mergeCell ref="C49:D49"/>
    <mergeCell ref="C50:D50"/>
    <mergeCell ref="F52:H52"/>
    <mergeCell ref="B42:C42"/>
    <mergeCell ref="F44:H46"/>
    <mergeCell ref="G39:K39"/>
    <mergeCell ref="F49:H49"/>
    <mergeCell ref="F50:H51"/>
    <mergeCell ref="C44:D44"/>
    <mergeCell ref="J46:K51"/>
    <mergeCell ref="B41:F41"/>
    <mergeCell ref="C45:D45"/>
    <mergeCell ref="C46:D46"/>
    <mergeCell ref="J52:K52"/>
    <mergeCell ref="B4:K4"/>
    <mergeCell ref="B37:F37"/>
    <mergeCell ref="B6:E6"/>
    <mergeCell ref="B7:E7"/>
    <mergeCell ref="B8:E8"/>
    <mergeCell ref="G8:K8"/>
    <mergeCell ref="B21:F21"/>
    <mergeCell ref="B35:F36"/>
    <mergeCell ref="B9:E9"/>
    <mergeCell ref="G9:K9"/>
    <mergeCell ref="B22:C22"/>
    <mergeCell ref="B10:K10"/>
    <mergeCell ref="B11:K11"/>
    <mergeCell ref="B12:K12"/>
    <mergeCell ref="B13:K13"/>
    <mergeCell ref="B18:C18"/>
    <mergeCell ref="G15:K15"/>
    <mergeCell ref="B17:F17"/>
    <mergeCell ref="K24:K25"/>
    <mergeCell ref="K16:K17"/>
    <mergeCell ref="B15:F16"/>
    <mergeCell ref="K20:K21"/>
    <mergeCell ref="B19:F20"/>
    <mergeCell ref="G19:K19"/>
    <mergeCell ref="K36:K37"/>
    <mergeCell ref="G23:K23"/>
    <mergeCell ref="G35:K35"/>
    <mergeCell ref="B23:F24"/>
    <mergeCell ref="B25:F25"/>
    <mergeCell ref="B27:F28"/>
    <mergeCell ref="G27:K27"/>
    <mergeCell ref="K28:K29"/>
    <mergeCell ref="B29:F29"/>
    <mergeCell ref="B30:C30"/>
    <mergeCell ref="K32:K33"/>
    <mergeCell ref="B33:F33"/>
    <mergeCell ref="G31:K31"/>
    <mergeCell ref="B26:C26"/>
    <mergeCell ref="B31:F32"/>
    <mergeCell ref="B34:C34"/>
  </mergeCells>
  <phoneticPr fontId="0" type="noConversion"/>
  <dataValidations xWindow="351" yWindow="276" count="26">
    <dataValidation type="textLength" operator="equal" allowBlank="1" showInputMessage="1" showErrorMessage="1" error="Anotar a trece (13) posiciones el RFC del Evaluador." sqref="E55:F55">
      <formula1>13</formula1>
    </dataValidation>
    <dataValidation type="list" allowBlank="1" showInputMessage="1" showErrorMessage="1" prompt="Elija de la lista que se presenta." sqref="D43">
      <formula1>#REF!</formula1>
    </dataValidation>
    <dataValidation type="list" allowBlank="1" showInputMessage="1" showErrorMessage="1" prompt="Elige de la Lista que se presenta" sqref="C43">
      <formula1>$C$58:$C$68</formula1>
    </dataValidation>
    <dataValidation allowBlank="1" showInputMessage="1" prompt="Representa el valor que implica un cumplimiento no aceptable en la meta. _x000a_" sqref="J24"/>
    <dataValidation allowBlank="1" showInputMessage="1" prompt="Representa el valor aprobatorio que implica un cumplimiento por debajo de lo esperado en la meta, siendo todavía aceptable." sqref="H24:I24"/>
    <dataValidation allowBlank="1" showInputMessage="1" prompt="Representa los valores de resultado que superan las expectativas de la meta." sqref="G24"/>
    <dataValidation type="textLength" operator="equal" allowBlank="1" showInputMessage="1" showErrorMessage="1" error="Anotar a trece (13) posiciones el RFC del Evaluado." sqref="J6">
      <formula1>13</formula1>
    </dataValidation>
    <dataValidation operator="equal" allowBlank="1" showInputMessage="1" showErrorMessage="1" prompt="INGRESAR EL NUMERO DE RUSP, SIN CEROS AL INICIO_x000a_" sqref="K6"/>
    <dataValidation type="list" errorStyle="information" allowBlank="1" showInputMessage="1" error="ANOTE LA UNIDAD DE MEDIDA UTILIZADA." prompt="Elija de la lista que se presenta o anote el que utilizará_x000a_" sqref="D18 D34 D22 D26 D30 D38 D42">
      <formula1>"CALIDAD,CANTIDAD,CANTIDAD-CALIDAD,CANTIDAD-COSTO,CANTIDAD-TIEMPO,COSTO,COSTO-CALIDAD,TIEMPO,TIEMPO-CALIDAD,TIEMPO-COSTO"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>
      <formula1>COUNTIF($G$18:$K$18,K18)=1</formula1>
    </dataValidation>
    <dataValidation type="custom" allowBlank="1" showInputMessage="1" showErrorMessage="1" error="Elije una sola opción en los parámetros de evaluación" sqref="G18:J18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>
      <formula1>COUNTIF($G$22:$K$22,K22)=1</formula1>
    </dataValidation>
    <dataValidation type="custom" allowBlank="1" showInputMessage="1" showErrorMessage="1" error="Elije una sola opción en los parámetros de evaluación" sqref="G22:J22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6">
      <formula1>COUNTIF($G$26:$K$26,K26)=1</formula1>
    </dataValidation>
    <dataValidation type="custom" allowBlank="1" showInputMessage="1" showErrorMessage="1" error="Elije una sola opción en los parámetros de evaluación" sqref="G26:J26">
      <formula1>COUNTIF($G$26:$K$26,G26)=1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0">
      <formula1>COUNTIF($G$30:$K$30,K30)=1</formula1>
    </dataValidation>
    <dataValidation type="custom" allowBlank="1" showInputMessage="1" showErrorMessage="1" error="Elije una sola opción en los parámetros de evaluación" sqref="G30:J30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>
      <formula1>COUNTIF($G$34:$K$34,K34)=1</formula1>
    </dataValidation>
    <dataValidation type="custom" allowBlank="1" showInputMessage="1" showErrorMessage="1" error="Elije una sola opción en los parámetros de evaluación" sqref="G34:J34">
      <formula1>COUNTIF($G$34:$K$34,G34)=1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>
      <formula1>COUNTIF($G$38:$K$38,K38)=1</formula1>
    </dataValidation>
    <dataValidation type="custom" allowBlank="1" showInputMessage="1" showErrorMessage="1" error="Elije una sola opción en los parámetros de evaluación" sqref="G38:J38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>
      <formula1>COUNTIF($G$42:$K$42,K42)=1</formula1>
    </dataValidation>
    <dataValidation type="custom" allowBlank="1" showInputMessage="1" showErrorMessage="1" error="Elije una sola opción en los parámetros de evaluación" sqref="H42:J42 G42">
      <formula1>COUNTIF($G$42:$K$42,G42)=1</formula1>
    </dataValidation>
    <dataValidation type="whole" allowBlank="1" showInputMessage="1" showErrorMessage="1" prompt="Anote en numero, la ponderación, de cada meta._x000a__x000a_La suma de las ponderaciones de las metas utilizadas deberá sumar 100." sqref="F18 F22 F26 F30 F34 F38 F42">
      <formula1>0</formula1>
      <formula2>100</formula2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59:C72">
      <formula1>"APRENDIZAJE DE HABILIDADES O CONOCIMIENTOS ESPECIFICOS,ASESORIA PERSONALIZADA,FACULTAMIENTO,SEGUIMIENTO ESPECIAL,OTROS: (ANOTE EL NOMBRE)"</formula1>
    </dataValidation>
    <dataValidation type="textLength" operator="equal" allowBlank="1" showInputMessage="1" showErrorMessage="1" error="Anotar a trece (18) posiciones el CURP del Evaluador." sqref="H55">
      <formula1>18</formula1>
    </dataValidation>
  </dataValidations>
  <printOptions horizontalCentered="1" verticalCentered="1"/>
  <pageMargins left="0.19685039370078741" right="0.19685039370078741" top="7.874015748031496E-2" bottom="7.874015748031496E-2" header="0" footer="0"/>
  <pageSetup scale="36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J59"/>
  <sheetViews>
    <sheetView showGridLines="0" tabSelected="1" zoomScale="90" zoomScaleNormal="90" zoomScaleSheetLayoutView="130" workbookViewId="0"/>
  </sheetViews>
  <sheetFormatPr baseColWidth="10" defaultColWidth="0" defaultRowHeight="12.75" zeroHeight="1" x14ac:dyDescent="0.2"/>
  <cols>
    <col min="1" max="1" width="1.7109375" customWidth="1"/>
    <col min="2" max="2" width="44.85546875" customWidth="1"/>
    <col min="3" max="3" width="22" customWidth="1"/>
    <col min="4" max="4" width="26.28515625" customWidth="1"/>
    <col min="5" max="5" width="19.42578125" customWidth="1"/>
    <col min="6" max="6" width="18.140625" customWidth="1"/>
    <col min="7" max="7" width="16.140625" customWidth="1"/>
    <col min="8" max="8" width="15.85546875" customWidth="1"/>
    <col min="9" max="9" width="15.5703125" customWidth="1"/>
    <col min="10" max="10" width="1.7109375" customWidth="1"/>
    <col min="11" max="16384" width="13.42578125" hidden="1"/>
  </cols>
  <sheetData>
    <row r="1" spans="1:10" ht="3" customHeight="1" x14ac:dyDescent="0.2">
      <c r="A1" s="245"/>
      <c r="B1" s="245"/>
      <c r="C1" s="245"/>
      <c r="D1" s="245"/>
      <c r="E1" s="245"/>
      <c r="F1" s="245"/>
      <c r="G1" s="245"/>
      <c r="H1" s="245"/>
      <c r="I1" s="245"/>
      <c r="J1" s="245"/>
    </row>
    <row r="2" spans="1:10" ht="56.25" customHeight="1" x14ac:dyDescent="0.2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s="6" customFormat="1" ht="1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86"/>
    </row>
    <row r="4" spans="1:10" s="6" customFormat="1" ht="15.75" x14ac:dyDescent="0.25">
      <c r="A4" s="25"/>
      <c r="B4" s="739" t="s">
        <v>28</v>
      </c>
      <c r="C4" s="740"/>
      <c r="D4" s="740"/>
      <c r="E4" s="740"/>
      <c r="F4" s="740"/>
      <c r="G4" s="740"/>
      <c r="H4" s="740"/>
      <c r="I4" s="741"/>
      <c r="J4" s="86"/>
    </row>
    <row r="5" spans="1:10" s="6" customFormat="1" ht="2.4500000000000002" customHeight="1" x14ac:dyDescent="0.2">
      <c r="A5" s="25"/>
      <c r="B5" s="132"/>
      <c r="C5" s="132"/>
      <c r="D5" s="132"/>
      <c r="E5" s="132"/>
      <c r="F5" s="132"/>
      <c r="G5" s="132"/>
      <c r="H5" s="132"/>
      <c r="I5" s="132"/>
      <c r="J5" s="86"/>
    </row>
    <row r="6" spans="1:10" s="6" customFormat="1" ht="29.25" customHeight="1" x14ac:dyDescent="0.2">
      <c r="A6" s="25"/>
      <c r="B6" s="525">
        <f>APOR.DEST.!B3</f>
        <v>0</v>
      </c>
      <c r="C6" s="526"/>
      <c r="D6" s="526"/>
      <c r="E6" s="526"/>
      <c r="F6" s="526"/>
      <c r="G6" s="526"/>
      <c r="H6" s="526"/>
      <c r="I6" s="528"/>
      <c r="J6" s="86"/>
    </row>
    <row r="7" spans="1:10" s="6" customFormat="1" ht="10.5" customHeight="1" x14ac:dyDescent="0.2">
      <c r="A7" s="25"/>
      <c r="B7" s="398" t="s">
        <v>95</v>
      </c>
      <c r="C7" s="669"/>
      <c r="D7" s="669"/>
      <c r="E7" s="669"/>
      <c r="F7" s="669"/>
      <c r="G7" s="669"/>
      <c r="H7" s="669"/>
      <c r="I7" s="670"/>
      <c r="J7" s="86"/>
    </row>
    <row r="8" spans="1:10" s="6" customFormat="1" ht="24.95" customHeight="1" x14ac:dyDescent="0.2">
      <c r="A8" s="25"/>
      <c r="B8" s="452">
        <f>APOR.DEST.!B5</f>
        <v>0</v>
      </c>
      <c r="C8" s="453"/>
      <c r="D8" s="453"/>
      <c r="E8" s="453"/>
      <c r="F8" s="453"/>
      <c r="G8" s="453"/>
      <c r="H8" s="453"/>
      <c r="I8" s="454"/>
      <c r="J8" s="86"/>
    </row>
    <row r="9" spans="1:10" s="6" customFormat="1" ht="12" customHeight="1" x14ac:dyDescent="0.2">
      <c r="A9" s="44"/>
      <c r="B9" s="398" t="str">
        <f>APOR.DEST.!B6</f>
        <v>DENOMINACIÓN DEL PUESTO</v>
      </c>
      <c r="C9" s="669"/>
      <c r="D9" s="669"/>
      <c r="E9" s="669"/>
      <c r="F9" s="669"/>
      <c r="G9" s="669"/>
      <c r="H9" s="669"/>
      <c r="I9" s="670"/>
      <c r="J9" s="86"/>
    </row>
    <row r="10" spans="1:10" s="6" customFormat="1" ht="24.95" customHeight="1" x14ac:dyDescent="0.2">
      <c r="A10" s="25"/>
      <c r="B10" s="193">
        <f>APOR.DEST.!G3</f>
        <v>0</v>
      </c>
      <c r="C10" s="194"/>
      <c r="D10" s="570">
        <f>APOR.DEST.!J3</f>
        <v>0</v>
      </c>
      <c r="E10" s="570"/>
      <c r="F10" s="195"/>
      <c r="G10" s="538">
        <f>APOR.DEST.!J5</f>
        <v>0</v>
      </c>
      <c r="H10" s="538"/>
      <c r="I10" s="539"/>
      <c r="J10" s="86"/>
    </row>
    <row r="11" spans="1:10" s="6" customFormat="1" ht="11.25" customHeight="1" x14ac:dyDescent="0.2">
      <c r="A11" s="44"/>
      <c r="B11" s="229" t="s">
        <v>115</v>
      </c>
      <c r="C11" s="196"/>
      <c r="D11" s="669" t="s">
        <v>105</v>
      </c>
      <c r="E11" s="669"/>
      <c r="F11" s="197"/>
      <c r="G11" s="669" t="s">
        <v>116</v>
      </c>
      <c r="H11" s="669"/>
      <c r="I11" s="670"/>
      <c r="J11" s="86"/>
    </row>
    <row r="12" spans="1:10" s="6" customFormat="1" ht="25.5" customHeight="1" x14ac:dyDescent="0.2">
      <c r="A12" s="25"/>
      <c r="B12" s="452">
        <f>APOR.DEST.!B7</f>
        <v>0</v>
      </c>
      <c r="C12" s="453"/>
      <c r="D12" s="453"/>
      <c r="E12" s="453"/>
      <c r="F12" s="453"/>
      <c r="G12" s="453"/>
      <c r="H12" s="453"/>
      <c r="I12" s="454"/>
      <c r="J12" s="86"/>
    </row>
    <row r="13" spans="1:10" s="6" customFormat="1" ht="11.25" customHeight="1" x14ac:dyDescent="0.2">
      <c r="A13" s="44"/>
      <c r="B13" s="398" t="s">
        <v>100</v>
      </c>
      <c r="C13" s="669"/>
      <c r="D13" s="669"/>
      <c r="E13" s="669"/>
      <c r="F13" s="669"/>
      <c r="G13" s="669"/>
      <c r="H13" s="669"/>
      <c r="I13" s="670"/>
      <c r="J13" s="86"/>
    </row>
    <row r="14" spans="1:10" s="6" customFormat="1" ht="25.5" customHeight="1" x14ac:dyDescent="0.2">
      <c r="A14" s="25"/>
      <c r="B14" s="452">
        <f>APOR.DEST.!G7</f>
        <v>0</v>
      </c>
      <c r="C14" s="453"/>
      <c r="D14" s="453"/>
      <c r="E14" s="453"/>
      <c r="F14" s="453"/>
      <c r="G14" s="453"/>
      <c r="H14" s="453"/>
      <c r="I14" s="454"/>
      <c r="J14" s="86"/>
    </row>
    <row r="15" spans="1:10" s="6" customFormat="1" ht="13.5" customHeight="1" x14ac:dyDescent="0.2">
      <c r="A15" s="44"/>
      <c r="B15" s="671" t="s">
        <v>117</v>
      </c>
      <c r="C15" s="672"/>
      <c r="D15" s="672"/>
      <c r="E15" s="672"/>
      <c r="F15" s="672"/>
      <c r="G15" s="672"/>
      <c r="H15" s="672"/>
      <c r="I15" s="673"/>
      <c r="J15" s="86"/>
    </row>
    <row r="16" spans="1:10" s="6" customFormat="1" ht="2.4500000000000002" customHeight="1" x14ac:dyDescent="0.2">
      <c r="A16" s="25"/>
      <c r="B16" s="132"/>
      <c r="C16" s="132"/>
      <c r="D16" s="132"/>
      <c r="E16" s="132"/>
      <c r="F16" s="132"/>
      <c r="G16" s="132"/>
      <c r="H16" s="132"/>
      <c r="I16" s="132"/>
      <c r="J16" s="86"/>
    </row>
    <row r="17" spans="1:10" s="6" customFormat="1" ht="16.5" customHeight="1" x14ac:dyDescent="0.2">
      <c r="A17" s="25"/>
      <c r="B17" s="386" t="s">
        <v>318</v>
      </c>
      <c r="C17" s="387"/>
      <c r="D17" s="387"/>
      <c r="E17" s="387"/>
      <c r="F17" s="387"/>
      <c r="G17" s="387"/>
      <c r="H17" s="387"/>
      <c r="I17" s="388"/>
      <c r="J17" s="86"/>
    </row>
    <row r="18" spans="1:10" s="6" customFormat="1" ht="3" customHeight="1" x14ac:dyDescent="0.2">
      <c r="A18" s="25"/>
      <c r="B18" s="132"/>
      <c r="C18" s="132"/>
      <c r="D18" s="132"/>
      <c r="E18" s="132"/>
      <c r="F18" s="132"/>
      <c r="G18" s="132"/>
      <c r="H18" s="132"/>
      <c r="I18" s="132"/>
      <c r="J18" s="86"/>
    </row>
    <row r="19" spans="1:10" s="6" customFormat="1" ht="18" customHeight="1" x14ac:dyDescent="0.25">
      <c r="A19" s="25"/>
      <c r="B19" s="184"/>
      <c r="C19" s="185"/>
      <c r="D19" s="185"/>
      <c r="E19" s="185"/>
      <c r="F19" s="185"/>
      <c r="G19" s="185"/>
      <c r="H19" s="480" t="s">
        <v>178</v>
      </c>
      <c r="I19" s="735"/>
      <c r="J19" s="86"/>
    </row>
    <row r="20" spans="1:10" s="6" customFormat="1" ht="21" customHeight="1" x14ac:dyDescent="0.25">
      <c r="A20" s="25"/>
      <c r="B20" s="205"/>
      <c r="C20" s="132"/>
      <c r="D20" s="132"/>
      <c r="E20" s="132"/>
      <c r="F20" s="132"/>
      <c r="G20" s="132"/>
      <c r="H20" s="130"/>
      <c r="I20" s="227"/>
      <c r="J20" s="86"/>
    </row>
    <row r="21" spans="1:10" s="6" customFormat="1" ht="33" customHeight="1" x14ac:dyDescent="0.2">
      <c r="A21" s="40"/>
      <c r="B21" s="205"/>
      <c r="C21" s="729" t="s">
        <v>282</v>
      </c>
      <c r="D21" s="729"/>
      <c r="E21" s="729"/>
      <c r="F21" s="729"/>
      <c r="G21" s="332">
        <f>'tablas de calculo'!AN14</f>
        <v>0</v>
      </c>
      <c r="H21" s="728" t="str">
        <f>'tablas de calculo'!AQ13</f>
        <v>Deficiente</v>
      </c>
      <c r="I21" s="719"/>
      <c r="J21" s="90"/>
    </row>
    <row r="22" spans="1:10" s="6" customFormat="1" ht="33" customHeight="1" x14ac:dyDescent="0.2">
      <c r="A22" s="40"/>
      <c r="B22" s="205"/>
      <c r="C22" s="734" t="s">
        <v>313</v>
      </c>
      <c r="D22" s="734"/>
      <c r="E22" s="202"/>
      <c r="F22" s="222" t="str">
        <f>'tablas de calculo'!BE4</f>
        <v>Verifica el 3° requisito</v>
      </c>
      <c r="G22" s="332"/>
      <c r="H22" s="290"/>
      <c r="I22" s="218"/>
      <c r="J22" s="90"/>
    </row>
    <row r="23" spans="1:10" s="6" customFormat="1" ht="26.25" customHeight="1" x14ac:dyDescent="0.2">
      <c r="A23" s="25"/>
      <c r="B23" s="200"/>
      <c r="C23" s="226"/>
      <c r="D23" s="132"/>
      <c r="E23" s="132"/>
      <c r="F23" s="201"/>
      <c r="G23" s="195"/>
      <c r="H23" s="723"/>
      <c r="I23" s="724"/>
      <c r="J23" s="86"/>
    </row>
    <row r="24" spans="1:10" s="6" customFormat="1" ht="45" customHeight="1" x14ac:dyDescent="0.2">
      <c r="A24" s="25"/>
      <c r="B24" s="200"/>
      <c r="C24" s="677" t="s">
        <v>319</v>
      </c>
      <c r="D24" s="677"/>
      <c r="E24" s="677"/>
      <c r="F24" s="677"/>
      <c r="G24" s="331" t="str">
        <f>'tablas de calculo'!AN18</f>
        <v>Revisa las ponderaciones</v>
      </c>
      <c r="H24" s="718" t="str">
        <f>'tablas de calculo'!AQ17</f>
        <v>Aplica la evaluación</v>
      </c>
      <c r="I24" s="719"/>
      <c r="J24" s="86"/>
    </row>
    <row r="25" spans="1:10" s="6" customFormat="1" ht="24.75" customHeight="1" x14ac:dyDescent="0.2">
      <c r="A25" s="114"/>
      <c r="B25" s="225"/>
      <c r="C25" s="202"/>
      <c r="D25" s="202"/>
      <c r="E25" s="203"/>
      <c r="F25" s="204"/>
      <c r="G25" s="161"/>
      <c r="H25" s="723"/>
      <c r="I25" s="724"/>
      <c r="J25" s="86"/>
    </row>
    <row r="26" spans="1:10" s="6" customFormat="1" ht="45" customHeight="1" x14ac:dyDescent="0.2">
      <c r="A26" s="114"/>
      <c r="B26" s="225"/>
      <c r="C26" s="677" t="s">
        <v>320</v>
      </c>
      <c r="D26" s="677"/>
      <c r="E26" s="677"/>
      <c r="F26" s="677"/>
      <c r="G26" s="331" t="e">
        <f>'tablas de calculo'!AP32</f>
        <v>#DIV/0!</v>
      </c>
      <c r="H26" s="718" t="e">
        <f>'tablas de calculo'!AQ32</f>
        <v>#DIV/0!</v>
      </c>
      <c r="I26" s="719"/>
      <c r="J26" s="86"/>
    </row>
    <row r="27" spans="1:10" s="6" customFormat="1" ht="30" customHeight="1" x14ac:dyDescent="0.2">
      <c r="A27" s="114"/>
      <c r="B27" s="205"/>
      <c r="C27" s="734" t="s">
        <v>275</v>
      </c>
      <c r="D27" s="734"/>
      <c r="E27" s="221" t="e">
        <f>'tablas de calculo'!AO28</f>
        <v>#DIV/0!</v>
      </c>
      <c r="F27" s="132"/>
      <c r="G27" s="207"/>
      <c r="H27" s="208"/>
      <c r="I27" s="206"/>
      <c r="J27" s="86"/>
    </row>
    <row r="28" spans="1:10" s="6" customFormat="1" ht="30" customHeight="1" x14ac:dyDescent="0.2">
      <c r="A28" s="114"/>
      <c r="B28" s="205"/>
      <c r="C28" s="734" t="s">
        <v>276</v>
      </c>
      <c r="D28" s="734"/>
      <c r="E28" s="221" t="e">
        <f>'tablas de calculo'!AO30</f>
        <v>#DIV/0!</v>
      </c>
      <c r="F28" s="132"/>
      <c r="G28" s="207"/>
      <c r="H28" s="208"/>
      <c r="I28" s="206"/>
      <c r="J28" s="86"/>
    </row>
    <row r="29" spans="1:10" s="6" customFormat="1" ht="30" customHeight="1" x14ac:dyDescent="0.2">
      <c r="A29" s="114"/>
      <c r="B29" s="205"/>
      <c r="C29" s="734" t="s">
        <v>285</v>
      </c>
      <c r="D29" s="734"/>
      <c r="E29" s="221" t="e">
        <f>'tablas de calculo'!AO32</f>
        <v>#DIV/0!</v>
      </c>
      <c r="F29" s="132"/>
      <c r="G29" s="209"/>
      <c r="H29" s="208"/>
      <c r="I29" s="210"/>
      <c r="J29" s="86"/>
    </row>
    <row r="30" spans="1:10" s="6" customFormat="1" ht="35.25" customHeight="1" x14ac:dyDescent="0.2">
      <c r="A30" s="114"/>
      <c r="B30" s="211"/>
      <c r="C30" s="224"/>
      <c r="D30" s="212"/>
      <c r="E30" s="742" t="s">
        <v>168</v>
      </c>
      <c r="F30" s="742"/>
      <c r="G30" s="228" t="e">
        <f>'tablas de calculo'!AS16</f>
        <v>#VALUE!</v>
      </c>
      <c r="H30" s="677" t="e">
        <f>'tablas de calculo'!AQ20</f>
        <v>#VALUE!</v>
      </c>
      <c r="I30" s="485"/>
      <c r="J30" s="86"/>
    </row>
    <row r="31" spans="1:10" s="6" customFormat="1" ht="29.25" customHeight="1" x14ac:dyDescent="0.2">
      <c r="A31" s="114"/>
      <c r="B31" s="213"/>
      <c r="C31" s="214"/>
      <c r="D31" s="734" t="s">
        <v>140</v>
      </c>
      <c r="E31" s="734"/>
      <c r="F31" s="353" t="str">
        <f>APOR.DEST.!K37</f>
        <v>Verifica el 1° requisito</v>
      </c>
      <c r="G31" s="202"/>
      <c r="H31" s="132"/>
      <c r="I31" s="199"/>
      <c r="J31" s="86"/>
    </row>
    <row r="32" spans="1:10" s="6" customFormat="1" ht="20.25" customHeight="1" x14ac:dyDescent="0.2">
      <c r="A32" s="25"/>
      <c r="B32" s="205"/>
      <c r="C32" s="132"/>
      <c r="D32" s="132"/>
      <c r="E32" s="198"/>
      <c r="F32" s="198"/>
      <c r="G32" s="132"/>
      <c r="H32" s="132"/>
      <c r="I32" s="199"/>
      <c r="J32" s="25"/>
    </row>
    <row r="33" spans="1:10" s="6" customFormat="1" ht="31.5" customHeight="1" x14ac:dyDescent="0.2">
      <c r="A33" s="25"/>
      <c r="B33" s="205"/>
      <c r="C33" s="223"/>
      <c r="D33" s="132"/>
      <c r="E33" s="743" t="s">
        <v>167</v>
      </c>
      <c r="F33" s="743"/>
      <c r="G33" s="228" t="e">
        <f>'tablas de calculo'!AS20</f>
        <v>#VALUE!</v>
      </c>
      <c r="H33" s="733" t="e">
        <f>'tablas de calculo'!AQ23</f>
        <v>#VALUE!</v>
      </c>
      <c r="I33" s="485"/>
      <c r="J33" s="25"/>
    </row>
    <row r="34" spans="1:10" s="6" customFormat="1" ht="31.5" customHeight="1" x14ac:dyDescent="0.2">
      <c r="A34" s="25"/>
      <c r="B34" s="216"/>
      <c r="C34" s="217"/>
      <c r="D34" s="217"/>
      <c r="E34" s="217"/>
      <c r="F34" s="217"/>
      <c r="G34" s="217"/>
      <c r="H34" s="168"/>
      <c r="I34" s="215"/>
      <c r="J34" s="25"/>
    </row>
    <row r="35" spans="1:10" s="6" customFormat="1" ht="2.25" customHeight="1" x14ac:dyDescent="0.2">
      <c r="A35" s="25"/>
      <c r="B35" s="132"/>
      <c r="C35" s="132"/>
      <c r="D35" s="132"/>
      <c r="E35" s="132"/>
      <c r="F35" s="132"/>
      <c r="G35" s="132"/>
      <c r="H35" s="132"/>
      <c r="I35" s="132"/>
      <c r="J35" s="25"/>
    </row>
    <row r="36" spans="1:10" s="253" customFormat="1" ht="16.5" customHeight="1" x14ac:dyDescent="0.2">
      <c r="A36" s="116"/>
      <c r="B36" s="730" t="s">
        <v>64</v>
      </c>
      <c r="C36" s="731"/>
      <c r="D36" s="731"/>
      <c r="E36" s="731"/>
      <c r="F36" s="731"/>
      <c r="G36" s="731"/>
      <c r="H36" s="731"/>
      <c r="I36" s="732"/>
      <c r="J36" s="116"/>
    </row>
    <row r="37" spans="1:10" s="6" customFormat="1" ht="2.2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s="6" customFormat="1" ht="24" customHeight="1" x14ac:dyDescent="0.2">
      <c r="A38" s="25"/>
      <c r="B38" s="725"/>
      <c r="C38" s="726"/>
      <c r="D38" s="726"/>
      <c r="E38" s="726"/>
      <c r="F38" s="726"/>
      <c r="G38" s="726"/>
      <c r="H38" s="726"/>
      <c r="I38" s="727"/>
      <c r="J38" s="25"/>
    </row>
    <row r="39" spans="1:10" s="6" customFormat="1" ht="24" customHeight="1" x14ac:dyDescent="0.2">
      <c r="A39" s="240"/>
      <c r="B39" s="725"/>
      <c r="C39" s="726"/>
      <c r="D39" s="726"/>
      <c r="E39" s="726"/>
      <c r="F39" s="726"/>
      <c r="G39" s="726"/>
      <c r="H39" s="726"/>
      <c r="I39" s="727"/>
      <c r="J39" s="25"/>
    </row>
    <row r="40" spans="1:10" s="6" customFormat="1" ht="24" customHeight="1" x14ac:dyDescent="0.2">
      <c r="A40" s="240"/>
      <c r="B40" s="725"/>
      <c r="C40" s="726"/>
      <c r="D40" s="726"/>
      <c r="E40" s="726"/>
      <c r="F40" s="726"/>
      <c r="G40" s="726"/>
      <c r="H40" s="726"/>
      <c r="I40" s="727"/>
      <c r="J40" s="25"/>
    </row>
    <row r="41" spans="1:10" s="6" customFormat="1" ht="24" customHeight="1" x14ac:dyDescent="0.2">
      <c r="A41" s="25"/>
      <c r="B41" s="725"/>
      <c r="C41" s="726"/>
      <c r="D41" s="726"/>
      <c r="E41" s="726"/>
      <c r="F41" s="726"/>
      <c r="G41" s="726"/>
      <c r="H41" s="726"/>
      <c r="I41" s="727"/>
      <c r="J41" s="25"/>
    </row>
    <row r="42" spans="1:10" s="6" customFormat="1" ht="24" customHeight="1" x14ac:dyDescent="0.2">
      <c r="A42" s="25"/>
      <c r="B42" s="725"/>
      <c r="C42" s="726"/>
      <c r="D42" s="726"/>
      <c r="E42" s="726"/>
      <c r="F42" s="726"/>
      <c r="G42" s="726"/>
      <c r="H42" s="726"/>
      <c r="I42" s="727"/>
      <c r="J42" s="25"/>
    </row>
    <row r="43" spans="1:10" s="6" customFormat="1" ht="24" customHeight="1" x14ac:dyDescent="0.2">
      <c r="A43" s="25"/>
      <c r="B43" s="725"/>
      <c r="C43" s="726"/>
      <c r="D43" s="726"/>
      <c r="E43" s="726"/>
      <c r="F43" s="726"/>
      <c r="G43" s="726"/>
      <c r="H43" s="726"/>
      <c r="I43" s="727"/>
      <c r="J43" s="25"/>
    </row>
    <row r="44" spans="1:10" s="6" customFormat="1" ht="24" customHeight="1" x14ac:dyDescent="0.2">
      <c r="A44" s="25"/>
      <c r="B44" s="725"/>
      <c r="C44" s="726"/>
      <c r="D44" s="726"/>
      <c r="E44" s="726"/>
      <c r="F44" s="726"/>
      <c r="G44" s="726"/>
      <c r="H44" s="726"/>
      <c r="I44" s="727"/>
      <c r="J44" s="25"/>
    </row>
    <row r="45" spans="1:10" s="6" customFormat="1" ht="24" customHeight="1" x14ac:dyDescent="0.2">
      <c r="A45" s="25"/>
      <c r="B45" s="725"/>
      <c r="C45" s="726"/>
      <c r="D45" s="726"/>
      <c r="E45" s="726"/>
      <c r="F45" s="726"/>
      <c r="G45" s="726"/>
      <c r="H45" s="726"/>
      <c r="I45" s="727"/>
      <c r="J45" s="25"/>
    </row>
    <row r="46" spans="1:10" s="6" customFormat="1" ht="18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s="6" customFormat="1" ht="46.5" customHeight="1" x14ac:dyDescent="0.25">
      <c r="A47" s="25"/>
      <c r="B47" s="502" t="str">
        <f>CONCATENATE('MET-INDIVIDUALES'!F50,"                                                                                                                                                                 ",'MET-INDIVIDUALES'!F44)</f>
        <v xml:space="preserve">                                                                                                                                                                 </v>
      </c>
      <c r="C47" s="502"/>
      <c r="D47" s="502"/>
      <c r="E47" s="25"/>
      <c r="F47" s="502" t="str">
        <f>CONCATENATE('MET-INDIVIDUALES'!B6,"                                                                   ",'MET-INDIVIDUALES'!B8)</f>
        <v xml:space="preserve">                                                                   </v>
      </c>
      <c r="G47" s="502"/>
      <c r="H47" s="502"/>
      <c r="I47" s="502"/>
      <c r="J47" s="25"/>
    </row>
    <row r="48" spans="1:10" s="6" customFormat="1" ht="12.75" customHeight="1" x14ac:dyDescent="0.2">
      <c r="A48" s="25"/>
      <c r="B48" s="664" t="s">
        <v>141</v>
      </c>
      <c r="C48" s="664"/>
      <c r="D48" s="664"/>
      <c r="E48" s="25"/>
      <c r="F48" s="664" t="s">
        <v>150</v>
      </c>
      <c r="G48" s="664"/>
      <c r="H48" s="664"/>
      <c r="I48" s="664"/>
      <c r="J48" s="25"/>
    </row>
    <row r="49" spans="1:10" s="6" customFormat="1" ht="18" customHeight="1" x14ac:dyDescent="0.2">
      <c r="A49" s="48"/>
      <c r="B49" s="87"/>
      <c r="C49" s="736"/>
      <c r="D49" s="736"/>
      <c r="E49" s="737"/>
      <c r="F49" s="737"/>
      <c r="G49" s="717"/>
      <c r="H49" s="717"/>
      <c r="I49" s="717"/>
      <c r="J49" s="25"/>
    </row>
    <row r="50" spans="1:10" s="6" customFormat="1" ht="19.5" customHeight="1" x14ac:dyDescent="0.2">
      <c r="A50" s="25"/>
      <c r="B50" s="57">
        <f>'MET-INDIVIDUALES'!E55</f>
        <v>0</v>
      </c>
      <c r="C50" s="25"/>
      <c r="D50" s="263">
        <f>APOR.DEST.!G5</f>
        <v>0</v>
      </c>
      <c r="E50" s="25"/>
      <c r="F50" s="25"/>
      <c r="G50" s="717"/>
      <c r="H50" s="717"/>
      <c r="I50" s="25"/>
      <c r="J50" s="25"/>
    </row>
    <row r="51" spans="1:10" s="6" customFormat="1" x14ac:dyDescent="0.2">
      <c r="A51" s="720" t="s">
        <v>113</v>
      </c>
      <c r="B51" s="664"/>
      <c r="C51" s="21"/>
      <c r="D51" s="104" t="str">
        <f>APOR.DEST.!G6</f>
        <v>AÑO DE LA EVALUACIÓN</v>
      </c>
      <c r="E51" s="25"/>
      <c r="F51" s="25"/>
      <c r="G51" s="738"/>
      <c r="H51" s="738"/>
      <c r="I51" s="25"/>
      <c r="J51" s="25"/>
    </row>
    <row r="52" spans="1:10" s="6" customFormat="1" ht="23.25" customHeight="1" x14ac:dyDescent="0.2">
      <c r="A52" s="25"/>
      <c r="B52" s="57">
        <f>'MET-INDIVIDUALES'!H55</f>
        <v>0</v>
      </c>
      <c r="C52" s="88"/>
      <c r="D52" s="25"/>
      <c r="E52" s="89"/>
      <c r="F52" s="89"/>
      <c r="G52" s="717"/>
      <c r="H52" s="717"/>
      <c r="I52" s="25"/>
      <c r="J52" s="25"/>
    </row>
    <row r="53" spans="1:10" s="6" customFormat="1" ht="12.75" customHeight="1" x14ac:dyDescent="0.2">
      <c r="A53" s="721" t="s">
        <v>105</v>
      </c>
      <c r="B53" s="722"/>
      <c r="C53" s="25"/>
      <c r="D53" s="25"/>
      <c r="E53" s="25"/>
      <c r="F53" s="25"/>
      <c r="G53" s="738"/>
      <c r="H53" s="738"/>
      <c r="I53" s="25"/>
      <c r="J53" s="25"/>
    </row>
    <row r="54" spans="1:10" s="6" customFormat="1" ht="13.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s="6" customFormat="1" ht="44.25" customHeight="1" x14ac:dyDescent="0.25">
      <c r="A55" s="25"/>
      <c r="B55" s="25"/>
      <c r="C55" s="25"/>
      <c r="D55" s="502">
        <f>APOR.DEST.!B9</f>
        <v>0</v>
      </c>
      <c r="E55" s="502"/>
      <c r="F55" s="502"/>
      <c r="G55" s="502"/>
      <c r="H55" s="25"/>
      <c r="I55" s="25"/>
      <c r="J55" s="25"/>
    </row>
    <row r="56" spans="1:10" s="6" customFormat="1" x14ac:dyDescent="0.2">
      <c r="A56" s="25"/>
      <c r="B56" s="25"/>
      <c r="C56" s="25"/>
      <c r="D56" s="664" t="s">
        <v>65</v>
      </c>
      <c r="E56" s="664"/>
      <c r="F56" s="664"/>
      <c r="G56" s="664"/>
      <c r="H56" s="25"/>
      <c r="I56" s="25"/>
      <c r="J56" s="25"/>
    </row>
    <row r="57" spans="1:10" s="6" customForma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9" spans="1:10" ht="14.25" hidden="1" customHeight="1" x14ac:dyDescent="0.2"/>
  </sheetData>
  <sheetProtection algorithmName="SHA-512" hashValue="LHU70sxppgCI6ibs9UlN0AgiXGjENTgB1u01vxFlAZCcw4NYal6WxNdpz5KiMP349dQlXqToMCtcmuvb4890bw==" saltValue="WKW5jpZMD6arEB/5+psBPQ==" spinCount="100000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55">
    <mergeCell ref="B4:I4"/>
    <mergeCell ref="E30:F30"/>
    <mergeCell ref="D31:E31"/>
    <mergeCell ref="E33:F33"/>
    <mergeCell ref="B6:I6"/>
    <mergeCell ref="B7:I7"/>
    <mergeCell ref="B8:I8"/>
    <mergeCell ref="B9:I9"/>
    <mergeCell ref="D10:E10"/>
    <mergeCell ref="G10:I10"/>
    <mergeCell ref="C24:F24"/>
    <mergeCell ref="B15:I15"/>
    <mergeCell ref="D11:E11"/>
    <mergeCell ref="G11:I11"/>
    <mergeCell ref="B12:I12"/>
    <mergeCell ref="B13:I13"/>
    <mergeCell ref="B14:I14"/>
    <mergeCell ref="B17:I17"/>
    <mergeCell ref="H19:I19"/>
    <mergeCell ref="D56:G56"/>
    <mergeCell ref="F48:I48"/>
    <mergeCell ref="G49:I49"/>
    <mergeCell ref="C49:F49"/>
    <mergeCell ref="G50:H50"/>
    <mergeCell ref="G51:H51"/>
    <mergeCell ref="G53:H53"/>
    <mergeCell ref="D55:G55"/>
    <mergeCell ref="C26:F26"/>
    <mergeCell ref="C27:D27"/>
    <mergeCell ref="C29:D29"/>
    <mergeCell ref="H26:I26"/>
    <mergeCell ref="B43:I43"/>
    <mergeCell ref="H23:I23"/>
    <mergeCell ref="H21:I21"/>
    <mergeCell ref="C21:F21"/>
    <mergeCell ref="B36:I36"/>
    <mergeCell ref="H33:I33"/>
    <mergeCell ref="C28:D28"/>
    <mergeCell ref="C22:D22"/>
    <mergeCell ref="G52:H52"/>
    <mergeCell ref="B48:D48"/>
    <mergeCell ref="H24:I24"/>
    <mergeCell ref="A51:B51"/>
    <mergeCell ref="A53:B53"/>
    <mergeCell ref="H25:I25"/>
    <mergeCell ref="B44:I44"/>
    <mergeCell ref="B45:I45"/>
    <mergeCell ref="B41:I41"/>
    <mergeCell ref="B42:I42"/>
    <mergeCell ref="B47:D47"/>
    <mergeCell ref="F47:I47"/>
    <mergeCell ref="B38:I38"/>
    <mergeCell ref="B39:I39"/>
    <mergeCell ref="B40:I40"/>
    <mergeCell ref="H30:I30"/>
  </mergeCells>
  <phoneticPr fontId="15" type="noConversion"/>
  <printOptions horizontalCentered="1"/>
  <pageMargins left="0.25" right="0.25" top="0.39370078740157483" bottom="0.35433070866141736" header="0.31496062992125984" footer="0.35433070866141736"/>
  <pageSetup scale="57" orientation="portrait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R268"/>
  <sheetViews>
    <sheetView zoomScale="90" zoomScaleNormal="90" zoomScaleSheetLayoutView="75" workbookViewId="0">
      <selection sqref="A1:XFD1048576"/>
    </sheetView>
  </sheetViews>
  <sheetFormatPr baseColWidth="10" defaultColWidth="7" defaultRowHeight="12.75" customHeight="1" x14ac:dyDescent="0.2"/>
  <cols>
    <col min="1" max="1" width="13" style="293" customWidth="1"/>
    <col min="2" max="6" width="13" style="293" hidden="1" customWidth="1"/>
    <col min="7" max="7" width="18.140625" style="293" hidden="1" customWidth="1"/>
    <col min="8" max="19" width="13" style="293" hidden="1" customWidth="1"/>
    <col min="20" max="20" width="13" style="292" hidden="1" customWidth="1"/>
    <col min="21" max="62" width="13" style="293" hidden="1" customWidth="1"/>
    <col min="63" max="70" width="7" style="293" hidden="1" customWidth="1"/>
    <col min="71" max="88" width="7" style="293" customWidth="1"/>
    <col min="89" max="16384" width="7" style="293"/>
  </cols>
  <sheetData>
    <row r="1" spans="1:58" ht="12.2" customHeight="1" x14ac:dyDescent="0.2">
      <c r="A1" s="268" t="s">
        <v>118</v>
      </c>
      <c r="B1" s="291"/>
      <c r="C1" s="744">
        <v>1</v>
      </c>
      <c r="D1" s="744"/>
      <c r="E1" s="292">
        <v>0</v>
      </c>
      <c r="F1" s="292">
        <v>49.9</v>
      </c>
      <c r="G1" s="293" t="s">
        <v>310</v>
      </c>
      <c r="H1" s="315" t="str">
        <f>IF('HAB.SOCIOCOG_Sup-Jerar'!G14="X",4,IF('HAB.SOCIOCOG_Sup-Jerar'!H14="X",3,IF('HAB.SOCIOCOG_Sup-Jerar'!I14="X",2,IF('HAB.SOCIOCOG_Sup-Jerar'!J14="X",1,IF('HAB.SOCIOCOG_Sup-Jerar'!K14="X","No Aplica","   " )))))</f>
        <v xml:space="preserve">   </v>
      </c>
      <c r="I1" s="316">
        <f>IF(J1=0,0,K5/J6)</f>
        <v>0</v>
      </c>
      <c r="J1" s="315">
        <f>COUNTIF(H1,"&gt;=1")</f>
        <v>0</v>
      </c>
      <c r="K1" s="317" t="s">
        <v>13</v>
      </c>
      <c r="L1" s="316">
        <f>IF(J1=1,LOOKUP(H1,C2:D6))*I1/100</f>
        <v>0</v>
      </c>
      <c r="M1" s="315" t="str">
        <f>IF(HAB.SOCIOCOG_AUTO!G14="X",4,IF(HAB.SOCIOCOG_AUTO!H14="X",3,IF(HAB.SOCIOCOG_AUTO!I14="X",2,IF(HAB.SOCIOCOG_AUTO!J14="X",1,"   " ))))</f>
        <v xml:space="preserve">   </v>
      </c>
      <c r="N1" s="316">
        <f>IF(O1=0,0,P5/O6)</f>
        <v>0</v>
      </c>
      <c r="O1" s="315">
        <f>COUNTIF(M1,"&gt;=1")</f>
        <v>0</v>
      </c>
      <c r="P1" s="317" t="s">
        <v>13</v>
      </c>
      <c r="Q1" s="316">
        <f>IF(O1=1,LOOKUP(M1,C3:D6))*N1/100</f>
        <v>0</v>
      </c>
      <c r="R1" s="325" t="str">
        <f>IF('CRIT.PRINC RECT_3°-Eval'!J13="EJEMPLAR",4,IF('CRIT.PRINC RECT_3°-Eval'!J13="APROPIADO",3,IF('CRIT.PRINC RECT_3°-Eval'!J13="MEJORABLE",2,IF('CRIT.PRINC RECT_3°-Eval'!J13="LIMITADO",1,""))))</f>
        <v/>
      </c>
      <c r="S1" s="316">
        <f>IF(T1=0,0,$U$6/$T$7)</f>
        <v>0</v>
      </c>
      <c r="T1" s="315">
        <f>COUNTIF(R1,"&gt;=1")</f>
        <v>0</v>
      </c>
      <c r="U1" s="317" t="s">
        <v>13</v>
      </c>
      <c r="V1" s="316">
        <f>IF(T1=1,LOOKUP(R1,$B$8:$C$11))*S1/100</f>
        <v>0</v>
      </c>
      <c r="W1" s="325" t="str">
        <f>IF('CRIT.PRINC RECT_Sup-Jerar'!J13="EJEMPLAR",4,IF('CRIT.PRINC RECT_Sup-Jerar'!J13="APROPIADO",3,IF('CRIT.PRINC RECT_Sup-Jerar'!J13="MEJORABLE",2,IF('CRIT.PRINC RECT_Sup-Jerar'!J13="LIMITADO",1,""))))</f>
        <v/>
      </c>
      <c r="X1" s="316">
        <f>IF(Y1=0,0,$Z$6/$Y$7)</f>
        <v>0</v>
      </c>
      <c r="Y1" s="315">
        <f>COUNTIF(W1,"&gt;=1")</f>
        <v>0</v>
      </c>
      <c r="Z1" s="317" t="s">
        <v>13</v>
      </c>
      <c r="AA1" s="316">
        <f t="shared" ref="AA1:AA6" si="0">IF(Y1=1,LOOKUP(W1,$B$8:$C$11))*X1/100</f>
        <v>0</v>
      </c>
      <c r="AB1" s="294"/>
      <c r="AC1" s="294"/>
      <c r="AD1" s="292" t="str">
        <f>IF('MET-INDIVIDUALES'!G18="X",4,IF('MET-INDIVIDUALES'!H18="X",3,IF('MET-INDIVIDUALES'!I18="X",2,IF('MET-INDIVIDUALES'!J18="X",1,IF('MET-INDIVIDUALES'!K18="X",0,"   " )))))</f>
        <v xml:space="preserve">   </v>
      </c>
      <c r="AE1" s="292">
        <f t="shared" ref="AE1:AE7" si="1">COUNTIF(AD1,"&gt;=1")</f>
        <v>0</v>
      </c>
      <c r="AF1" s="268">
        <f>'MET-INDIVIDUALES'!F18/100</f>
        <v>0</v>
      </c>
      <c r="AG1" s="294">
        <f>IF(AE1=1,LOOKUP(AD1,C3:D6))*AF1</f>
        <v>0</v>
      </c>
      <c r="AH1" s="292" t="str">
        <f>IF('MET-INSTITUCIONALES'!I13="x",4,IF('MET-INSTITUCIONALES'!J13="X",3,IF('MET-INSTITUCIONALES'!K13="X",2,IF('MET-INSTITUCIONALES'!L13="X",1,IF('MET-INSTITUCIONALES'!M13="X",0,"   " )))))</f>
        <v xml:space="preserve">   </v>
      </c>
      <c r="AI1" s="292">
        <f>COUNTIF(AH1,"&gt;=1")</f>
        <v>0</v>
      </c>
      <c r="AJ1" s="292">
        <f>'MET-INSTITUCIONALES'!H13/100</f>
        <v>0</v>
      </c>
      <c r="AK1" s="294">
        <f>IF(AI1=1,LOOKUP(AH1,$C$2:$D$6))*AJ1</f>
        <v>0</v>
      </c>
      <c r="AL1" s="292"/>
      <c r="AM1" s="752"/>
      <c r="AN1" s="752"/>
      <c r="AO1" s="752"/>
      <c r="AP1" s="752"/>
      <c r="AQ1" s="752"/>
      <c r="AR1" s="297"/>
      <c r="AZ1" s="292">
        <v>1</v>
      </c>
      <c r="BA1" s="294" t="str">
        <f>IF(APOR.DEST.!H24="X",0.231,IF(APOR.DEST.!I24="X",0.154,IF(APOR.DEST.!J24="X",0.07,"   ")))</f>
        <v xml:space="preserve">   </v>
      </c>
      <c r="BC1" s="292">
        <v>1</v>
      </c>
      <c r="BD1" s="294" t="str">
        <f>IF(ACT.EXT.!H23="X", 1.66,IF(ACT.EXT.!I23="X", 1.33, IF(ACT.EXT.!J23="X",0.33,"   ")))</f>
        <v xml:space="preserve">   </v>
      </c>
    </row>
    <row r="2" spans="1:58" ht="12.2" hidden="1" customHeight="1" x14ac:dyDescent="0.2">
      <c r="A2" s="298" t="s">
        <v>3</v>
      </c>
      <c r="B2" s="299">
        <v>30</v>
      </c>
      <c r="C2" s="292">
        <v>0</v>
      </c>
      <c r="D2" s="298" t="s">
        <v>9</v>
      </c>
      <c r="E2" s="292">
        <v>50</v>
      </c>
      <c r="F2" s="292">
        <v>59.9</v>
      </c>
      <c r="G2" s="293" t="s">
        <v>306</v>
      </c>
      <c r="H2" s="315" t="str">
        <f>IF('HAB.SOCIOCOG_Sup-Jerar'!G15="X",4,IF('HAB.SOCIOCOG_Sup-Jerar'!H15="X",3,IF('HAB.SOCIOCOG_Sup-Jerar'!I17="X",2,IF('HAB.SOCIOCOG_Sup-Jerar'!J15="X",1,IF('HAB.SOCIOCOG_Sup-Jerar'!K15="X","No Aplica"," ")))))</f>
        <v xml:space="preserve"> </v>
      </c>
      <c r="I2" s="316">
        <f>IF(J2=0,0,K5/J6)</f>
        <v>0</v>
      </c>
      <c r="J2" s="315">
        <f>COUNTIF(H2,"&gt;=1")</f>
        <v>0</v>
      </c>
      <c r="K2" s="318"/>
      <c r="L2" s="316">
        <f>IF(J2=1,LOOKUP(H2,C2:D6))*I2/100</f>
        <v>0</v>
      </c>
      <c r="M2" s="315" t="str">
        <f>IF(HAB.SOCIOCOG_AUTO!G15="X",4,IF(HAB.SOCIOCOG_AUTO!H15="X",3,IF(HAB.SOCIOCOG_AUTO!I15="X",2,IF(HAB.SOCIOCOG_AUTO!J15="X",1,"   " ))))</f>
        <v xml:space="preserve">   </v>
      </c>
      <c r="N2" s="316">
        <f>IF(O2=0,0,P5/O6)</f>
        <v>0</v>
      </c>
      <c r="O2" s="315">
        <f>COUNTIF(M2,"&gt;=1")</f>
        <v>0</v>
      </c>
      <c r="P2" s="318"/>
      <c r="Q2" s="316">
        <f>IF(O2=1,LOOKUP(M2,C3:D6))*N2/100</f>
        <v>0</v>
      </c>
      <c r="R2" s="325" t="str">
        <f>IF('CRIT.PRINC RECT_3°-Eval'!J14="EJEMPLAR",4,IF('CRIT.PRINC RECT_3°-Eval'!J14="APROPIADO",3,IF('CRIT.PRINC RECT_3°-Eval'!J14="MEJORABLE",2,IF('CRIT.PRINC RECT_3°-Eval'!J14="LIMITADO",1,""))))</f>
        <v/>
      </c>
      <c r="S2" s="316">
        <f>IF(T2=0,0,U6/T7)</f>
        <v>0</v>
      </c>
      <c r="T2" s="315">
        <f>COUNTIF(R2,"&gt;=1")</f>
        <v>0</v>
      </c>
      <c r="U2" s="318"/>
      <c r="V2" s="316">
        <f t="shared" ref="V2:V6" si="2">IF(T2=1,LOOKUP(R2,$B$8:$C$11))*S2/100</f>
        <v>0</v>
      </c>
      <c r="W2" s="325" t="str">
        <f>IF('CRIT.PRINC RECT_Sup-Jerar'!J14="EJEMPLAR",4,IF('CRIT.PRINC RECT_Sup-Jerar'!J14="APROPIADO",3,IF('CRIT.PRINC RECT_Sup-Jerar'!J14="MEJORABLE",2,IF('CRIT.PRINC RECT_Sup-Jerar'!J14="LIMITADO",1,""))))</f>
        <v/>
      </c>
      <c r="X2" s="316">
        <f>IF(Y2=0,0,Z6/Y7)</f>
        <v>0</v>
      </c>
      <c r="Y2" s="315">
        <f>COUNTIF(W2,"&gt;=1")</f>
        <v>0</v>
      </c>
      <c r="Z2" s="318"/>
      <c r="AA2" s="316">
        <f t="shared" si="0"/>
        <v>0</v>
      </c>
      <c r="AB2" s="294"/>
      <c r="AC2" s="294"/>
      <c r="AD2" s="292" t="str">
        <f>IF('MET-INDIVIDUALES'!G22="X",4,IF('MET-INDIVIDUALES'!H22="X",3,IF('MET-INDIVIDUALES'!I22="X",2,IF('MET-INDIVIDUALES'!J22="X",1,IF('MET-INDIVIDUALES'!K22="X",0,"   " )))))</f>
        <v xml:space="preserve">   </v>
      </c>
      <c r="AE2" s="292">
        <f t="shared" si="1"/>
        <v>0</v>
      </c>
      <c r="AF2" s="268">
        <f>'MET-INDIVIDUALES'!F22/100</f>
        <v>0</v>
      </c>
      <c r="AG2" s="294">
        <f>IF(AE2=1,LOOKUP(AD2,C2:D6))*AF2</f>
        <v>0</v>
      </c>
      <c r="AH2" s="292" t="str">
        <f>IF('MET-INSTITUCIONALES'!I17="X",4,IF('MET-INSTITUCIONALES'!J17="X",3,IF('MET-INSTITUCIONALES'!K17="X",2,IF('MET-INSTITUCIONALES'!L17="X",1,IF('MET-INSTITUCIONALES'!M17="X",0,"   " )))))</f>
        <v xml:space="preserve">   </v>
      </c>
      <c r="AI2" s="292">
        <f>COUNTIF(AH2,"&gt;=1")</f>
        <v>0</v>
      </c>
      <c r="AJ2" s="292">
        <f>'MET-INSTITUCIONALES'!H17/100</f>
        <v>0</v>
      </c>
      <c r="AK2" s="294">
        <f t="shared" ref="AK2:AK6" si="3">IF(AI2=1,LOOKUP(AH2,$C$1:$D$6))*AJ2</f>
        <v>0</v>
      </c>
      <c r="AL2" s="300"/>
      <c r="AM2" s="752"/>
      <c r="AN2" s="752"/>
      <c r="AO2" s="752"/>
      <c r="AP2" s="752"/>
      <c r="AQ2" s="292"/>
      <c r="AR2" s="301"/>
      <c r="AZ2" s="292">
        <v>2</v>
      </c>
      <c r="BA2" s="294" t="str">
        <f>IF(APOR.DEST.!H25="X",0.231,IF(APOR.DEST.!I25="X",0.154,IF(APOR.DEST.!J25="X",0.08,"   ")))</f>
        <v xml:space="preserve">   </v>
      </c>
      <c r="BC2" s="292">
        <v>2</v>
      </c>
      <c r="BD2" s="294" t="str">
        <f>IF(ACT.EXT.!H24="X",1.67,IF(ACT.EXT.!I24="X",1.33,IF(ACT.EXT.!J24="X",0.33,"   ")))</f>
        <v xml:space="preserve">   </v>
      </c>
    </row>
    <row r="3" spans="1:58" ht="12.2" hidden="1" customHeight="1" x14ac:dyDescent="0.2">
      <c r="A3" s="298" t="s">
        <v>4</v>
      </c>
      <c r="B3" s="299">
        <v>67.45</v>
      </c>
      <c r="C3" s="292">
        <v>1</v>
      </c>
      <c r="D3" s="268">
        <v>30</v>
      </c>
      <c r="E3" s="292">
        <v>60</v>
      </c>
      <c r="F3" s="292">
        <v>69.900000000000006</v>
      </c>
      <c r="G3" s="293" t="s">
        <v>307</v>
      </c>
      <c r="H3" s="315" t="str">
        <f>IF('HAB.SOCIOCOG_Sup-Jerar'!G16="X",4,IF('HAB.SOCIOCOG_Sup-Jerar'!H16="X",3,IF('HAB.SOCIOCOG_Sup-Jerar'!I16="X",2,IF('HAB.SOCIOCOG_Sup-Jerar'!J16="X",1,IF('HAB.SOCIOCOG_Sup-Jerar'!K16="X","No Aplica"," ")))))</f>
        <v xml:space="preserve"> </v>
      </c>
      <c r="I3" s="316">
        <f>IF(J3=0,0,K5/J6)</f>
        <v>0</v>
      </c>
      <c r="J3" s="315">
        <f>COUNTIF(H3,"&gt;=1")</f>
        <v>0</v>
      </c>
      <c r="K3" s="318"/>
      <c r="L3" s="316">
        <f>IF(J3=1,LOOKUP(H3,C2:D6))*I3/100</f>
        <v>0</v>
      </c>
      <c r="M3" s="315" t="str">
        <f>IF(HAB.SOCIOCOG_AUTO!G16="X",4,IF(HAB.SOCIOCOG_AUTO!H16="X",3,IF(HAB.SOCIOCOG_AUTO!I16="X",2,IF(HAB.SOCIOCOG_AUTO!J16="X",1,"   " ))))</f>
        <v xml:space="preserve">   </v>
      </c>
      <c r="N3" s="316">
        <f>IF(O3=0,0,P5/O6)</f>
        <v>0</v>
      </c>
      <c r="O3" s="315">
        <f>COUNTIF(M3,"&gt;=1")</f>
        <v>0</v>
      </c>
      <c r="P3" s="318"/>
      <c r="Q3" s="316">
        <f>IF(O3=1,LOOKUP(M3,C3:D6))*N3/100</f>
        <v>0</v>
      </c>
      <c r="R3" s="325" t="str">
        <f>IF('CRIT.PRINC RECT_3°-Eval'!J15="EJEMPLAR",4,IF('CRIT.PRINC RECT_3°-Eval'!J15="APROPIADO",3,IF('CRIT.PRINC RECT_3°-Eval'!J15="MEJORABLE",2,IF('CRIT.PRINC RECT_3°-Eval'!J15="LIMITADO",1,""))))</f>
        <v/>
      </c>
      <c r="S3" s="316">
        <f>IF(T3=0,0,U6/T7)</f>
        <v>0</v>
      </c>
      <c r="T3" s="315">
        <f>COUNTIF(R3,"&gt;=1")</f>
        <v>0</v>
      </c>
      <c r="U3" s="318"/>
      <c r="V3" s="316">
        <f t="shared" si="2"/>
        <v>0</v>
      </c>
      <c r="W3" s="325" t="str">
        <f>IF('CRIT.PRINC RECT_Sup-Jerar'!J15="EJEMPLAR",4,IF('CRIT.PRINC RECT_Sup-Jerar'!J15="APROPIADO",3,IF('CRIT.PRINC RECT_Sup-Jerar'!J15="MEJORABLE",2,IF('CRIT.PRINC RECT_Sup-Jerar'!J15="LIMITADO",1,""))))</f>
        <v/>
      </c>
      <c r="X3" s="316">
        <f>IF(Y3=0,0,Z6/Y7)</f>
        <v>0</v>
      </c>
      <c r="Y3" s="315">
        <f>COUNTIF(W3,"&gt;=1")</f>
        <v>0</v>
      </c>
      <c r="Z3" s="318"/>
      <c r="AA3" s="316">
        <f t="shared" si="0"/>
        <v>0</v>
      </c>
      <c r="AB3" s="294"/>
      <c r="AC3" s="294"/>
      <c r="AD3" s="292" t="str">
        <f>IF('MET-INDIVIDUALES'!G26="X",4,IF('MET-INDIVIDUALES'!H26="X",3,IF('MET-INDIVIDUALES'!I26="X",2,IF('MET-INDIVIDUALES'!J26="X",1,IF('MET-INDIVIDUALES'!K26="X",0,"   " )))))</f>
        <v xml:space="preserve">   </v>
      </c>
      <c r="AE3" s="292">
        <f t="shared" si="1"/>
        <v>0</v>
      </c>
      <c r="AF3" s="268">
        <f>'MET-INDIVIDUALES'!F26/100</f>
        <v>0</v>
      </c>
      <c r="AG3" s="294">
        <f>IF(AE3=1,LOOKUP(AD3,C2:D6))*AF3</f>
        <v>0</v>
      </c>
      <c r="AH3" s="292" t="str">
        <f>IF('MET-INSTITUCIONALES'!I21="X",4,IF('MET-INSTITUCIONALES'!J21="X",3,IF('MET-INSTITUCIONALES'!K21="X",2,IF('MET-INSTITUCIONALES'!L21="X",1,IF('MET-INSTITUCIONALES'!M21="X",0,"   " )))))</f>
        <v xml:space="preserve">   </v>
      </c>
      <c r="AI3" s="292">
        <f t="shared" ref="AI3:AI7" si="4">COUNTIF(AH3,"&gt;=1")</f>
        <v>0</v>
      </c>
      <c r="AJ3" s="292">
        <f>'MET-INSTITUCIONALES'!H21/100</f>
        <v>0</v>
      </c>
      <c r="AK3" s="294">
        <f t="shared" si="3"/>
        <v>0</v>
      </c>
      <c r="AL3" s="292"/>
      <c r="AM3" s="302"/>
      <c r="AN3" s="295"/>
      <c r="AO3" s="303"/>
      <c r="AP3" s="294"/>
      <c r="AQ3" s="297"/>
      <c r="AR3" s="744"/>
      <c r="AT3" s="748"/>
      <c r="AU3" s="748"/>
      <c r="AV3" s="748"/>
      <c r="AW3" s="748"/>
      <c r="AX3" s="748"/>
      <c r="AY3" s="748"/>
      <c r="AZ3" s="292">
        <v>3</v>
      </c>
      <c r="BA3" s="294" t="str">
        <f>IF(APOR.DEST.!H26="X",0.231,IF(APOR.DEST.!I26="X",0.154,IF(APOR.DEST.!J26="X",0.07,"   ")))</f>
        <v xml:space="preserve">   </v>
      </c>
      <c r="BC3" s="292">
        <v>3</v>
      </c>
      <c r="BD3" s="294" t="str">
        <f>IF(ACT.EXT.!H25="X",1.67,IF(ACT.EXT.!I25="X",1.34,IF(ACT.EXT.!J25="X",0.34,"   ")))</f>
        <v xml:space="preserve">   </v>
      </c>
    </row>
    <row r="4" spans="1:58" ht="12.2" hidden="1" customHeight="1" x14ac:dyDescent="0.2">
      <c r="A4" s="298" t="s">
        <v>5</v>
      </c>
      <c r="B4" s="299">
        <v>82.5</v>
      </c>
      <c r="C4" s="292">
        <v>2</v>
      </c>
      <c r="D4" s="292">
        <v>65</v>
      </c>
      <c r="E4" s="292">
        <v>70</v>
      </c>
      <c r="F4" s="292">
        <v>89.9</v>
      </c>
      <c r="G4" s="293" t="s">
        <v>308</v>
      </c>
      <c r="H4" s="315" t="str">
        <f>IF('HAB.SOCIOCOG_Sup-Jerar'!G17="X",4,IF('HAB.SOCIOCOG_Sup-Jerar'!H17="X",3,IF('HAB.SOCIOCOG_Sup-Jerar'!I17="X",2,IF('HAB.SOCIOCOG_Sup-Jerar'!J17="X",1,IF('HAB.SOCIOCOG_Sup-Jerar'!K17="X","No Aplica"," ")))))</f>
        <v xml:space="preserve"> </v>
      </c>
      <c r="I4" s="316">
        <f>IF(J4=0,0,K5/J6)</f>
        <v>0</v>
      </c>
      <c r="J4" s="315">
        <f t="shared" ref="J4" si="5">COUNTIF(H4,"&gt;=1")</f>
        <v>0</v>
      </c>
      <c r="K4" s="315"/>
      <c r="L4" s="316">
        <f>IF(J4=1,LOOKUP(H4,C2:D6))*I4/100</f>
        <v>0</v>
      </c>
      <c r="M4" s="315" t="str">
        <f>IF(HAB.SOCIOCOG_AUTO!G17="X",4,IF(HAB.SOCIOCOG_AUTO!H17="X",3,IF(HAB.SOCIOCOG_AUTO!I17="X",2,IF(HAB.SOCIOCOG_AUTO!J17="X",1,"   " ))))</f>
        <v xml:space="preserve">   </v>
      </c>
      <c r="N4" s="316">
        <f>IF(O4=0,0,P5/O6)</f>
        <v>0</v>
      </c>
      <c r="O4" s="315">
        <f>COUNTIF(M4,"&gt;=1")</f>
        <v>0</v>
      </c>
      <c r="P4" s="320"/>
      <c r="Q4" s="316">
        <f>IF(O4=1,LOOKUP(M4,C3:D6))*N4/100</f>
        <v>0</v>
      </c>
      <c r="R4" s="325" t="str">
        <f>IF('CRIT.PRINC RECT_3°-Eval'!J16="EJEMPLAR",4,IF('CRIT.PRINC RECT_3°-Eval'!J16="APROPIADO",3,IF('CRIT.PRINC RECT_3°-Eval'!J16="MEJORABLE",2,IF('CRIT.PRINC RECT_3°-Eval'!J16="LIMITADO",1,""))))</f>
        <v/>
      </c>
      <c r="S4" s="316">
        <f>IF(T4=0,0,$U$6/$T$7)</f>
        <v>0</v>
      </c>
      <c r="T4" s="315">
        <f t="shared" ref="T4:T6" si="6">COUNTIF(R4,"&gt;=1")</f>
        <v>0</v>
      </c>
      <c r="U4" s="327"/>
      <c r="V4" s="316">
        <f t="shared" si="2"/>
        <v>0</v>
      </c>
      <c r="W4" s="325" t="str">
        <f>IF('CRIT.PRINC RECT_Sup-Jerar'!J16="EJEMPLAR",4,IF('CRIT.PRINC RECT_Sup-Jerar'!J16="APROPIADO",3,IF('CRIT.PRINC RECT_Sup-Jerar'!J16="MEJORABLE",2,IF('CRIT.PRINC RECT_Sup-Jerar'!J16="LIMITADO",1,""))))</f>
        <v/>
      </c>
      <c r="X4" s="316">
        <f>IF(Y4=0,0,$Z$6/$Y$7)</f>
        <v>0</v>
      </c>
      <c r="Y4" s="315">
        <f t="shared" ref="Y4:Y6" si="7">COUNTIF(W4,"&gt;=1")</f>
        <v>0</v>
      </c>
      <c r="Z4" s="327"/>
      <c r="AA4" s="316">
        <f t="shared" si="0"/>
        <v>0</v>
      </c>
      <c r="AB4" s="294"/>
      <c r="AC4" s="294"/>
      <c r="AD4" s="292" t="str">
        <f>IF('MET-INDIVIDUALES'!G30="X",4,IF('MET-INDIVIDUALES'!H30="X",3,IF('MET-INDIVIDUALES'!I30="X",2,IF('MET-INDIVIDUALES'!J30="X",1,IF('MET-INDIVIDUALES'!K30="X",0,"   " )))))</f>
        <v xml:space="preserve">   </v>
      </c>
      <c r="AE4" s="292">
        <f t="shared" si="1"/>
        <v>0</v>
      </c>
      <c r="AF4" s="268">
        <f>'MET-INDIVIDUALES'!F30/100</f>
        <v>0</v>
      </c>
      <c r="AG4" s="294">
        <f>IF(AE4=1,LOOKUP(AD4,C2:D6))*AF4</f>
        <v>0</v>
      </c>
      <c r="AH4" s="292" t="str">
        <f>IF('MET-INSTITUCIONALES'!I25="X",4,IF('MET-INSTITUCIONALES'!J25="X",3,IF('MET-INSTITUCIONALES'!K25="X",2,IF('MET-INSTITUCIONALES'!L25="X",1,IF('MET-INSTITUCIONALES'!M25="X",0,"   " )))))</f>
        <v xml:space="preserve">   </v>
      </c>
      <c r="AI4" s="292">
        <f t="shared" si="4"/>
        <v>0</v>
      </c>
      <c r="AJ4" s="292">
        <f>'MET-INSTITUCIONALES'!H25/100</f>
        <v>0</v>
      </c>
      <c r="AK4" s="294">
        <f t="shared" si="3"/>
        <v>0</v>
      </c>
      <c r="AL4" s="292"/>
      <c r="AM4" s="302"/>
      <c r="AN4" s="295"/>
      <c r="AO4" s="303"/>
      <c r="AP4" s="294"/>
      <c r="AQ4" s="301"/>
      <c r="AR4" s="744"/>
      <c r="AT4" s="268"/>
      <c r="AU4" s="268"/>
      <c r="AV4" s="268"/>
      <c r="AW4" s="268"/>
      <c r="AX4" s="268"/>
      <c r="AY4" s="268"/>
      <c r="AZ4" s="292">
        <v>4</v>
      </c>
      <c r="BA4" s="294" t="str">
        <f>IF(APOR.DEST.!H27="X",0.231,IF(APOR.DEST.!I27="X",0.154,IF(APOR.DEST.!J27="X",0.07,"   ")))</f>
        <v xml:space="preserve">   </v>
      </c>
      <c r="BC4" s="744" t="s">
        <v>60</v>
      </c>
      <c r="BD4" s="744"/>
      <c r="BE4" s="305" t="str">
        <f>IF(AG8="Revisa las ponderaciones","Verifica el 3° requisito",IF(AG8&gt;=70,SUM(BD1:BD3),"Verifica el 3° requisito"))</f>
        <v>Verifica el 3° requisito</v>
      </c>
    </row>
    <row r="5" spans="1:58" ht="12.2" hidden="1" customHeight="1" x14ac:dyDescent="0.2">
      <c r="A5" s="298" t="s">
        <v>6</v>
      </c>
      <c r="B5" s="299">
        <v>100</v>
      </c>
      <c r="C5" s="292">
        <v>3</v>
      </c>
      <c r="D5" s="292">
        <v>80</v>
      </c>
      <c r="E5" s="292">
        <v>90</v>
      </c>
      <c r="F5" s="292">
        <v>100</v>
      </c>
      <c r="G5" s="293" t="s">
        <v>309</v>
      </c>
      <c r="H5" s="315" t="str">
        <f>IF('HAB.SOCIOCOG_Sup-Jerar'!G18="X",4,IF('HAB.SOCIOCOG_Sup-Jerar'!H18="X",3,IF('HAB.SOCIOCOG_Sup-Jerar'!I18="X",2,IF('HAB.SOCIOCOG_Sup-Jerar'!J18="X",1,IF('HAB.SOCIOCOG_Sup-Jerar'!K18="X","No Aplica","   " )))))</f>
        <v xml:space="preserve">   </v>
      </c>
      <c r="I5" s="316">
        <f>IF(J5=0,0,K5/J6)</f>
        <v>0</v>
      </c>
      <c r="J5" s="315">
        <f>COUNTIF(H5,"&gt;=1")</f>
        <v>0</v>
      </c>
      <c r="K5" s="315">
        <v>20</v>
      </c>
      <c r="L5" s="316">
        <f>IF(J5=1,LOOKUP(H5,C3:D6))*I5/100</f>
        <v>0</v>
      </c>
      <c r="M5" s="315" t="str">
        <f>IF(HAB.SOCIOCOG_AUTO!G18="X",4,IF(HAB.SOCIOCOG_AUTO!H18="X",3,IF(HAB.SOCIOCOG_AUTO!I18="X",2,IF(HAB.SOCIOCOG_AUTO!J18="X",1,"   " ))))</f>
        <v xml:space="preserve">   </v>
      </c>
      <c r="N5" s="316">
        <f>IF(O5=0,0,P5/O6)</f>
        <v>0</v>
      </c>
      <c r="O5" s="315">
        <f>COUNTIF(M5,"&gt;=1")</f>
        <v>0</v>
      </c>
      <c r="P5" s="315">
        <f>K5</f>
        <v>20</v>
      </c>
      <c r="Q5" s="316">
        <f>IF(O5=1,LOOKUP(M5,C3:D6))*N5/100</f>
        <v>0</v>
      </c>
      <c r="R5" s="325" t="str">
        <f>IF('CRIT.PRINC RECT_3°-Eval'!J17="EJEMPLAR",4,IF('CRIT.PRINC RECT_3°-Eval'!J17="APROPIADO",3,IF('CRIT.PRINC RECT_3°-Eval'!J17="MEJORABLE",2,IF('CRIT.PRINC RECT_3°-Eval'!J17="LIMITADO",1,""))))</f>
        <v/>
      </c>
      <c r="S5" s="316">
        <f>IF(T5=0,0,$U$6/$T$7)</f>
        <v>0</v>
      </c>
      <c r="T5" s="315">
        <f t="shared" si="6"/>
        <v>0</v>
      </c>
      <c r="U5" s="327"/>
      <c r="V5" s="316">
        <f t="shared" si="2"/>
        <v>0</v>
      </c>
      <c r="W5" s="325" t="str">
        <f>IF('CRIT.PRINC RECT_Sup-Jerar'!J17="EJEMPLAR",4,IF('CRIT.PRINC RECT_Sup-Jerar'!J17="APROPIADO",3,IF('CRIT.PRINC RECT_Sup-Jerar'!J17="MEJORABLE",2,IF('CRIT.PRINC RECT_Sup-Jerar'!J17="LIMITADO",1,""))))</f>
        <v/>
      </c>
      <c r="X5" s="316">
        <f>IF(Y5=0,0,$Z$6/$Y$7)</f>
        <v>0</v>
      </c>
      <c r="Y5" s="315">
        <f t="shared" si="7"/>
        <v>0</v>
      </c>
      <c r="Z5" s="327"/>
      <c r="AA5" s="316">
        <f t="shared" si="0"/>
        <v>0</v>
      </c>
      <c r="AB5" s="294"/>
      <c r="AC5" s="294"/>
      <c r="AD5" s="292" t="str">
        <f>IF('MET-INDIVIDUALES'!G34="X",4,IF('MET-INDIVIDUALES'!H34="X",3,IF('MET-INDIVIDUALES'!I34="X",2,IF('MET-INDIVIDUALES'!J34="X",1,IF('MET-INDIVIDUALES'!K34="X",0,"   " )))))</f>
        <v xml:space="preserve">   </v>
      </c>
      <c r="AE5" s="292">
        <f t="shared" si="1"/>
        <v>0</v>
      </c>
      <c r="AF5" s="268">
        <f>'MET-INDIVIDUALES'!F34/100</f>
        <v>0</v>
      </c>
      <c r="AG5" s="294">
        <f>IF(AE5=1,LOOKUP(AD5,C2:D6))*AF5</f>
        <v>0</v>
      </c>
      <c r="AH5" s="292" t="str">
        <f>IF('MET-INSTITUCIONALES'!I29="X",4,IF('MET-INSTITUCIONALES'!J29="X",3,IF('MET-INSTITUCIONALES'!K29="X",2,IF('MET-INSTITUCIONALES'!L29="X",1,IF('MET-INSTITUCIONALES'!M29="X",0,"   " )))))</f>
        <v xml:space="preserve">   </v>
      </c>
      <c r="AI5" s="292">
        <f t="shared" si="4"/>
        <v>0</v>
      </c>
      <c r="AJ5" s="292">
        <f>'MET-INSTITUCIONALES'!H29/100</f>
        <v>0</v>
      </c>
      <c r="AK5" s="294">
        <f t="shared" si="3"/>
        <v>0</v>
      </c>
      <c r="AL5" s="292"/>
      <c r="AM5" s="302"/>
      <c r="AN5" s="295"/>
      <c r="AO5" s="303"/>
      <c r="AP5" s="294"/>
      <c r="AR5" s="744"/>
      <c r="AT5" s="292"/>
      <c r="AU5" s="292"/>
      <c r="AV5" s="292"/>
      <c r="AW5" s="292"/>
      <c r="AX5" s="292"/>
      <c r="AY5" s="268"/>
      <c r="AZ5" s="292">
        <v>5</v>
      </c>
      <c r="BA5" s="294" t="str">
        <f>IF(APOR.DEST.!H28="X",0.231,IF(APOR.DEST.!I28="X",0.154,IF(APOR.DEST.!J28="X",0.07,"   ")))</f>
        <v xml:space="preserve">   </v>
      </c>
      <c r="BC5" s="291"/>
      <c r="BD5" s="744" t="s">
        <v>62</v>
      </c>
      <c r="BE5" s="744"/>
      <c r="BF5" s="298">
        <v>5</v>
      </c>
    </row>
    <row r="6" spans="1:58" ht="12.2" hidden="1" customHeight="1" x14ac:dyDescent="0.2">
      <c r="A6" s="291" t="s">
        <v>7</v>
      </c>
      <c r="B6" s="291"/>
      <c r="C6" s="268">
        <v>4</v>
      </c>
      <c r="D6" s="268">
        <v>100</v>
      </c>
      <c r="H6" s="315"/>
      <c r="I6" s="318"/>
      <c r="J6" s="317">
        <f>SUM(J1:J5)</f>
        <v>0</v>
      </c>
      <c r="K6" s="317" t="s">
        <v>188</v>
      </c>
      <c r="L6" s="319" t="str">
        <f>IF(J6&gt;0,SUM(L1:L5),"Verifica la evaluación")</f>
        <v>Verifica la evaluación</v>
      </c>
      <c r="M6" s="317" t="s">
        <v>188</v>
      </c>
      <c r="N6" s="316"/>
      <c r="O6" s="323">
        <f>SUM(O1:O5)</f>
        <v>0</v>
      </c>
      <c r="P6" s="317" t="s">
        <v>188</v>
      </c>
      <c r="Q6" s="319" t="str">
        <f>IF(O6&gt;0,SUM(Q1:Q5),"Verifica la evaluación")</f>
        <v>Verifica la evaluación</v>
      </c>
      <c r="R6" s="325" t="str">
        <f>IF('CRIT.PRINC RECT_3°-Eval'!J18="EJEMPLAR",4,IF('CRIT.PRINC RECT_3°-Eval'!J18="APROPIADO",3,IF('CRIT.PRINC RECT_3°-Eval'!J18="MEJORABLE",2,IF('CRIT.PRINC RECT_3°-Eval'!J18="LIMITADO",1,""))))</f>
        <v/>
      </c>
      <c r="S6" s="316">
        <f>IF(T6=0,0,$U$6/$T$7)</f>
        <v>0</v>
      </c>
      <c r="T6" s="315">
        <f t="shared" si="6"/>
        <v>0</v>
      </c>
      <c r="U6" s="327">
        <v>20</v>
      </c>
      <c r="V6" s="316">
        <f t="shared" si="2"/>
        <v>0</v>
      </c>
      <c r="W6" s="325" t="str">
        <f>IF('CRIT.PRINC RECT_Sup-Jerar'!J18="EJEMPLAR",4,IF('CRIT.PRINC RECT_Sup-Jerar'!J18="APROPIADO",3,IF('CRIT.PRINC RECT_Sup-Jerar'!J18="MEJORABLE",2,IF('CRIT.PRINC RECT_Sup-Jerar'!J18="LIMITADO",1,""))))</f>
        <v/>
      </c>
      <c r="X6" s="316">
        <f>IF(Y6=0,0,$Z$6/$Y$7)</f>
        <v>0</v>
      </c>
      <c r="Y6" s="315">
        <f t="shared" si="7"/>
        <v>0</v>
      </c>
      <c r="Z6" s="327">
        <v>20</v>
      </c>
      <c r="AA6" s="316">
        <f t="shared" si="0"/>
        <v>0</v>
      </c>
      <c r="AB6" s="294"/>
      <c r="AC6" s="294"/>
      <c r="AD6" s="292" t="str">
        <f>IF('MET-INDIVIDUALES'!G38="X",4,IF('MET-INDIVIDUALES'!H38="X",3,IF('MET-INDIVIDUALES'!I38="X",2,IF('MET-INDIVIDUALES'!J38="X",1,IF('MET-INDIVIDUALES'!K38="X",0,"   " )))))</f>
        <v xml:space="preserve">   </v>
      </c>
      <c r="AE6" s="292">
        <f t="shared" si="1"/>
        <v>0</v>
      </c>
      <c r="AF6" s="268">
        <f>'MET-INDIVIDUALES'!F38/100</f>
        <v>0</v>
      </c>
      <c r="AG6" s="294">
        <f>IF(AE6=1,LOOKUP(AD6,C2:D6))*AF6</f>
        <v>0</v>
      </c>
      <c r="AH6" s="292" t="str">
        <f>IF('MET-INSTITUCIONALES'!I33="X",4,IF('MET-INSTITUCIONALES'!J33="X",3,IF('MET-INSTITUCIONALES'!K33="X",2,IF('MET-INSTITUCIONALES'!L33="X",1,IF('MET-INSTITUCIONALES'!M33="X",0,"   " )))))</f>
        <v xml:space="preserve">   </v>
      </c>
      <c r="AI6" s="292">
        <f t="shared" si="4"/>
        <v>0</v>
      </c>
      <c r="AJ6" s="292">
        <f>'MET-INSTITUCIONALES'!H33/100</f>
        <v>0</v>
      </c>
      <c r="AK6" s="294">
        <f t="shared" si="3"/>
        <v>0</v>
      </c>
      <c r="AL6" s="268"/>
      <c r="AM6" s="292"/>
      <c r="AN6" s="292"/>
      <c r="AO6" s="292"/>
      <c r="AP6" s="292"/>
      <c r="AR6" s="744"/>
      <c r="AT6" s="292"/>
      <c r="AU6" s="292"/>
      <c r="AV6" s="292"/>
      <c r="AW6" s="292"/>
      <c r="AX6" s="292"/>
      <c r="AY6" s="268"/>
      <c r="AZ6" s="292">
        <v>6</v>
      </c>
      <c r="BA6" s="294" t="str">
        <f>IF(APOR.DEST.!H29="X",0.231,IF(APOR.DEST.!I29="X",0.154,IF(APOR.DEST.!J29="X",0.08,"   ")))</f>
        <v xml:space="preserve">   </v>
      </c>
      <c r="BD6" s="744"/>
      <c r="BE6" s="744"/>
    </row>
    <row r="7" spans="1:58" ht="12.2" hidden="1" customHeight="1" x14ac:dyDescent="0.2">
      <c r="H7" s="315" t="str">
        <f>IF('HAB.SOCIOCOG_Sup-Jerar'!G21="X",4,IF('HAB.SOCIOCOG_Sup-Jerar'!H21="X",3,IF('HAB.SOCIOCOG_Sup-Jerar'!I21="X",2,IF('HAB.SOCIOCOG_Sup-Jerar'!J21="X",1,IF('HAB.SOCIOCOG_Sup-Jerar'!K21="X","No Aplica","   " )))))</f>
        <v xml:space="preserve">   </v>
      </c>
      <c r="I7" s="316">
        <f>IF(J7=0,0,K11/J12)</f>
        <v>0</v>
      </c>
      <c r="J7" s="315">
        <f>COUNTIF(H7,"&gt;=1")</f>
        <v>0</v>
      </c>
      <c r="K7" s="318"/>
      <c r="L7" s="316">
        <f>IF(J7=1,LOOKUP(H7,C3:D6))*I7/100</f>
        <v>0</v>
      </c>
      <c r="M7" s="315" t="str">
        <f>IF(HAB.SOCIOCOG_AUTO!G21="X",4,IF(HAB.SOCIOCOG_AUTO!H21="X",3,IF(HAB.SOCIOCOG_AUTO!I21="X",2,IF(HAB.SOCIOCOG_AUTO!J21="X",1,"   " ))))</f>
        <v xml:space="preserve">   </v>
      </c>
      <c r="N7" s="316">
        <f>IF(O7=0,0,$P$11/$O$12)</f>
        <v>0</v>
      </c>
      <c r="O7" s="315">
        <f>COUNTIF(M7,"&gt;=1")</f>
        <v>0</v>
      </c>
      <c r="P7" s="318"/>
      <c r="Q7" s="316">
        <f>IF(O7=1,LOOKUP(M7,C3:D6))*N7/100</f>
        <v>0</v>
      </c>
      <c r="R7" s="345"/>
      <c r="S7" s="346"/>
      <c r="T7" s="317">
        <f>SUM(T1:T6)</f>
        <v>0</v>
      </c>
      <c r="U7" s="320" t="s">
        <v>261</v>
      </c>
      <c r="V7" s="319" t="str">
        <f>IF(T7&gt;0,SUM(V1:V6),"Verifica la Evaluación")</f>
        <v>Verifica la Evaluación</v>
      </c>
      <c r="W7" s="746"/>
      <c r="X7" s="747"/>
      <c r="Y7" s="317">
        <f>SUM(Y1:Y6)</f>
        <v>0</v>
      </c>
      <c r="Z7" s="320" t="s">
        <v>261</v>
      </c>
      <c r="AA7" s="319" t="str">
        <f>IF(Y7&gt;0,SUM(AA1:AA6),"Verifica la Evaluación")</f>
        <v>Verifica la Evaluación</v>
      </c>
      <c r="AB7" s="328"/>
      <c r="AC7" s="328"/>
      <c r="AD7" s="292" t="str">
        <f>IF('MET-INDIVIDUALES'!G42="X",4,IF('MET-INDIVIDUALES'!H42="X",3,IF('MET-INDIVIDUALES'!I42="X",2,IF('MET-INDIVIDUALES'!J42="X",1,IF('MET-INDIVIDUALES'!K42="X",0,"   " )))))</f>
        <v xml:space="preserve">   </v>
      </c>
      <c r="AE7" s="292">
        <f t="shared" si="1"/>
        <v>0</v>
      </c>
      <c r="AF7" s="297">
        <f>'MET-INDIVIDUALES'!F42/100</f>
        <v>0</v>
      </c>
      <c r="AG7" s="294">
        <f>IF(AE7=1,LOOKUP(AD7,C2:D6))*AF7</f>
        <v>0</v>
      </c>
      <c r="AH7" s="292" t="str">
        <f>IF('MET-INSTITUCIONALES'!I37="X",4,IF('MET-INSTITUCIONALES'!J37="X",3,IF('MET-INSTITUCIONALES'!K37="X",2,IF('MET-INSTITUCIONALES'!L37="X",1,IF('MET-INSTITUCIONALES'!M37="X",0,"   " )))))</f>
        <v xml:space="preserve">   </v>
      </c>
      <c r="AI7" s="292">
        <f t="shared" si="4"/>
        <v>0</v>
      </c>
      <c r="AJ7" s="294">
        <f>'MET-INSTITUCIONALES'!H37/100</f>
        <v>0</v>
      </c>
      <c r="AK7" s="294">
        <f>IF(AI7=1,LOOKUP(AH7,$C$2:$D$6))*AJ7</f>
        <v>0</v>
      </c>
      <c r="AL7" s="268"/>
      <c r="AM7" s="296"/>
      <c r="AN7" s="296"/>
      <c r="AO7" s="296"/>
      <c r="AP7" s="296"/>
      <c r="AQ7" s="301"/>
      <c r="AT7" s="292"/>
      <c r="AU7" s="292"/>
      <c r="AV7" s="292"/>
      <c r="AW7" s="292"/>
      <c r="AX7" s="292"/>
      <c r="AY7" s="268"/>
      <c r="AZ7" s="292">
        <v>7</v>
      </c>
      <c r="BA7" s="294" t="str">
        <f>IF(APOR.DEST.!H30="X",0.231,IF(APOR.DEST.!I30="X",0.154,IF(APOR.DEST.!J30="X",0.08,"   ")))</f>
        <v xml:space="preserve">   </v>
      </c>
    </row>
    <row r="8" spans="1:58" ht="12.2" hidden="1" customHeight="1" x14ac:dyDescent="0.2">
      <c r="B8" s="298">
        <v>1</v>
      </c>
      <c r="C8" s="298">
        <v>30</v>
      </c>
      <c r="E8" s="293">
        <v>0</v>
      </c>
      <c r="F8" s="293">
        <v>0</v>
      </c>
      <c r="G8" s="293">
        <v>0</v>
      </c>
      <c r="H8" s="315" t="str">
        <f>IF('HAB.SOCIOCOG_Sup-Jerar'!G22="X",4,IF('HAB.SOCIOCOG_Sup-Jerar'!H22="X",3,IF('HAB.SOCIOCOG_Sup-Jerar'!I22="X",2,IF('HAB.SOCIOCOG_Sup-Jerar'!J22="X",1,IF('HAB.SOCIOCOG_Sup-Jerar'!K22="X","No Aplica","   " )))))</f>
        <v xml:space="preserve">   </v>
      </c>
      <c r="I8" s="316">
        <f>IF(J8=0,0,K11/J12)</f>
        <v>0</v>
      </c>
      <c r="J8" s="315">
        <f t="shared" ref="J8:J10" si="8">COUNTIF(H8,"&gt;=1")</f>
        <v>0</v>
      </c>
      <c r="K8" s="318"/>
      <c r="L8" s="316">
        <f>IF(J8=1,LOOKUP(H8,C3:D6))*I8/100</f>
        <v>0</v>
      </c>
      <c r="M8" s="315" t="str">
        <f>IF(HAB.SOCIOCOG_AUTO!G22="X",4,IF(HAB.SOCIOCOG_AUTO!H22="X",3,IF(HAB.SOCIOCOG_AUTO!I22="X",2,IF(HAB.SOCIOCOG_AUTO!J22="X",1,"   " ))))</f>
        <v xml:space="preserve">   </v>
      </c>
      <c r="N8" s="316">
        <f t="shared" ref="N8:N10" si="9">IF(O8=0,0,$P$11/$O$12)</f>
        <v>0</v>
      </c>
      <c r="O8" s="315">
        <f t="shared" ref="O8:O10" si="10">COUNTIF(M8,"&gt;=1")</f>
        <v>0</v>
      </c>
      <c r="P8" s="318"/>
      <c r="Q8" s="316">
        <f>IF(O8=1,LOOKUP(M8,C3:D6))*N8/100</f>
        <v>0</v>
      </c>
      <c r="R8" s="325" t="str">
        <f>IF('CRIT.PRINC RECT_3°-Eval'!J20="EJEMPLAR",4,IF('CRIT.PRINC RECT_3°-Eval'!J20="APROPIADO",3,IF('CRIT.PRINC RECT_3°-Eval'!J20="MEJORABLE",2,IF('CRIT.PRINC RECT_3°-Eval'!J20="LIMITADO",1,""))))</f>
        <v/>
      </c>
      <c r="S8" s="316">
        <f>IF(T8=0,0,$U$11/$T$12)</f>
        <v>0</v>
      </c>
      <c r="T8" s="315">
        <f>COUNTIF(R8,"&gt;=1")</f>
        <v>0</v>
      </c>
      <c r="U8" s="318"/>
      <c r="V8" s="316">
        <f>IF(T8=1,LOOKUP(R8,$B$8:$C$11))*S8/100</f>
        <v>0</v>
      </c>
      <c r="W8" s="325" t="str">
        <f>IF('CRIT.PRINC RECT_Sup-Jerar'!J20="EJEMPLAR",4,IF('CRIT.PRINC RECT_Sup-Jerar'!J20="APROPIADO",3,IF('CRIT.PRINC RECT_Sup-Jerar'!J20="MEJORABLE",2,IF('CRIT.PRINC RECT_Sup-Jerar'!J20="LIMITADO",1,""))))</f>
        <v/>
      </c>
      <c r="X8" s="316">
        <f>IF(Y8=0,0,$Z$11/$Y$12)</f>
        <v>0</v>
      </c>
      <c r="Y8" s="315">
        <f>COUNTIF(W8,"&gt;=1")</f>
        <v>0</v>
      </c>
      <c r="Z8" s="318"/>
      <c r="AA8" s="316">
        <f>IF(Y8=1,LOOKUP(W8,$B$8:$C$11))*X8/100</f>
        <v>0</v>
      </c>
      <c r="AB8" s="294"/>
      <c r="AC8" s="294"/>
      <c r="AE8" s="268">
        <f>SUM(AE1:AE7)</f>
        <v>0</v>
      </c>
      <c r="AF8" s="268">
        <f>SUM(AF1:AF7)*100</f>
        <v>0</v>
      </c>
      <c r="AG8" s="750" t="str">
        <f>IF(AF8=100,SUM(AG1:AG7),IF(AF8&lt;&gt;100,"Revisa las ponderaciones"))</f>
        <v>Revisa las ponderaciones</v>
      </c>
      <c r="AH8" s="748" t="s">
        <v>16</v>
      </c>
      <c r="AI8" s="268">
        <f>SUM(AI1:AI7)</f>
        <v>0</v>
      </c>
      <c r="AJ8" s="268">
        <f>SUM(AJ1:AJ7)*100</f>
        <v>0</v>
      </c>
      <c r="AK8" s="750" t="str">
        <f>IF(AJ8=100,SUM(AK1:AK7),IF(AJ8&lt;&gt;100,"Revisa las ponderaciones"))</f>
        <v>Revisa las ponderaciones</v>
      </c>
      <c r="AL8" s="268"/>
      <c r="AM8" s="303"/>
      <c r="AN8" s="295"/>
      <c r="AO8" s="292"/>
      <c r="AP8" s="295" t="str">
        <f>IF(AN8=0,"",IF(AN8&gt;1,AN8*0.05))</f>
        <v/>
      </c>
      <c r="AT8" s="292"/>
      <c r="AU8" s="292"/>
      <c r="AV8" s="292"/>
      <c r="AW8" s="292"/>
      <c r="AX8" s="292"/>
      <c r="AY8" s="268"/>
      <c r="AZ8" s="292">
        <v>8</v>
      </c>
      <c r="BA8" s="294" t="str">
        <f>IF(APOR.DEST.!H31="X",0.231,IF(APOR.DEST.!I31="X",0.154,IF(APOR.DEST.!J31="X",0.08,"   ")))</f>
        <v xml:space="preserve">   </v>
      </c>
    </row>
    <row r="9" spans="1:58" ht="12.2" hidden="1" customHeight="1" x14ac:dyDescent="0.2">
      <c r="B9" s="298">
        <v>2</v>
      </c>
      <c r="C9" s="298">
        <v>65</v>
      </c>
      <c r="E9" s="293">
        <v>1</v>
      </c>
      <c r="F9" s="293">
        <v>30</v>
      </c>
      <c r="G9" s="293">
        <v>69.900000000000006</v>
      </c>
      <c r="H9" s="315" t="str">
        <f>IF('HAB.SOCIOCOG_Sup-Jerar'!G23="X",4,IF('HAB.SOCIOCOG_Sup-Jerar'!H23="X",3,IF('HAB.SOCIOCOG_Sup-Jerar'!I23="X",2,IF('HAB.SOCIOCOG_Sup-Jerar'!J23="X",1,IF('HAB.SOCIOCOG_Sup-Jerar'!K23="X","No Aplica","   " )))))</f>
        <v xml:space="preserve">   </v>
      </c>
      <c r="I9" s="316">
        <f>IF(J9=0,0,K11/J12)</f>
        <v>0</v>
      </c>
      <c r="J9" s="315">
        <f t="shared" si="8"/>
        <v>0</v>
      </c>
      <c r="K9" s="318"/>
      <c r="L9" s="316">
        <f>IF(J9=1,LOOKUP(H9,C3:D6))*I9/100</f>
        <v>0</v>
      </c>
      <c r="M9" s="315" t="str">
        <f>IF(HAB.SOCIOCOG_AUTO!G23="X",4,IF(HAB.SOCIOCOG_AUTO!H23="X",3,IF(HAB.SOCIOCOG_AUTO!I23="X",2,IF(HAB.SOCIOCOG_AUTO!J23="X",1,"   " ))))</f>
        <v xml:space="preserve">   </v>
      </c>
      <c r="N9" s="316">
        <f t="shared" si="9"/>
        <v>0</v>
      </c>
      <c r="O9" s="315">
        <f t="shared" si="10"/>
        <v>0</v>
      </c>
      <c r="P9" s="318"/>
      <c r="Q9" s="316">
        <f>IF(O9=1,LOOKUP(M9,C3:D6))*N9/100</f>
        <v>0</v>
      </c>
      <c r="R9" s="315" t="str">
        <f>IF('CRIT.PRINC RECT_3°-Eval'!J21="EJEMPLAR",4,IF('CRIT.PRINC RECT_3°-Eval'!J21="APROPIADO",3,IF('CRIT.PRINC RECT_3°-Eval'!J21="MEJORABLE",2,IF('CRIT.PRINC RECT_3°-Eval'!J21="LIMITADO",1,""))))</f>
        <v/>
      </c>
      <c r="S9" s="316">
        <f t="shared" ref="S9:S11" si="11">IF(T9=0,0,$U$11/$T$12)</f>
        <v>0</v>
      </c>
      <c r="T9" s="315">
        <f>COUNTIF(R9,"&gt;=1")</f>
        <v>0</v>
      </c>
      <c r="U9" s="318"/>
      <c r="V9" s="316">
        <f>IF(T9=1,LOOKUP(R9,$B$8:$C$11))*S9/100</f>
        <v>0</v>
      </c>
      <c r="W9" s="325" t="str">
        <f>IF('CRIT.PRINC RECT_Sup-Jerar'!J21="EJEMPLAR",4,IF('CRIT.PRINC RECT_Sup-Jerar'!J21="APROPIADO",3,IF('CRIT.PRINC RECT_Sup-Jerar'!J21="MEJORABLE",2,IF('CRIT.PRINC RECT_Sup-Jerar'!J21="LIMITADO",1,""))))</f>
        <v/>
      </c>
      <c r="X9" s="316">
        <f>IF(Y9=0,0,$Z$11/$Y$12)</f>
        <v>0</v>
      </c>
      <c r="Y9" s="315">
        <f>COUNTIF(W9,"&gt;=1")</f>
        <v>0</v>
      </c>
      <c r="Z9" s="318"/>
      <c r="AA9" s="316">
        <f>IF(Y9=1,LOOKUP(W9,$B$8:$C$11))*X9/100</f>
        <v>0</v>
      </c>
      <c r="AB9" s="294"/>
      <c r="AC9" s="294"/>
      <c r="AE9" s="749" t="s">
        <v>14</v>
      </c>
      <c r="AF9" s="749"/>
      <c r="AG9" s="750"/>
      <c r="AH9" s="748"/>
      <c r="AI9" s="306"/>
      <c r="AJ9" s="292" t="s">
        <v>14</v>
      </c>
      <c r="AK9" s="750"/>
      <c r="AL9" s="268"/>
      <c r="AR9" s="301">
        <f>AP13</f>
        <v>0</v>
      </c>
      <c r="AT9" s="292"/>
      <c r="AU9" s="292"/>
      <c r="AV9" s="292"/>
      <c r="AW9" s="292"/>
      <c r="AX9" s="292"/>
      <c r="AY9" s="268"/>
      <c r="AZ9" s="292">
        <v>9</v>
      </c>
      <c r="BA9" s="294" t="str">
        <f>IF(APOR.DEST.!H32="X",0.231,IF(APOR.DEST.!I32="X",0.154,IF(APOR.DEST.!J32="X",0.08,"   ")))</f>
        <v xml:space="preserve">   </v>
      </c>
    </row>
    <row r="10" spans="1:58" ht="12.2" hidden="1" customHeight="1" x14ac:dyDescent="0.2">
      <c r="B10" s="298">
        <v>3</v>
      </c>
      <c r="C10" s="298">
        <v>80</v>
      </c>
      <c r="E10" s="293">
        <v>2</v>
      </c>
      <c r="F10" s="293">
        <v>70</v>
      </c>
      <c r="G10" s="293">
        <v>89.9</v>
      </c>
      <c r="H10" s="315" t="str">
        <f>IF('HAB.SOCIOCOG_Sup-Jerar'!G24="X",4,IF('HAB.SOCIOCOG_Sup-Jerar'!H24="X",3,IF('HAB.SOCIOCOG_Sup-Jerar'!I24="X",2,IF('HAB.SOCIOCOG_Sup-Jerar'!J24="X",1,IF('HAB.SOCIOCOG_Sup-Jerar'!K24="X","No Aplica","   " )))))</f>
        <v xml:space="preserve">   </v>
      </c>
      <c r="I10" s="316">
        <f>IF(J10=0,0,K11/J12)</f>
        <v>0</v>
      </c>
      <c r="J10" s="315">
        <f t="shared" si="8"/>
        <v>0</v>
      </c>
      <c r="K10" s="318"/>
      <c r="L10" s="316">
        <f>IF(J10=1,LOOKUP(H10,C3:D6))*I10/100</f>
        <v>0</v>
      </c>
      <c r="M10" s="315" t="str">
        <f>IF(HAB.SOCIOCOG_AUTO!G24="X",4,IF(HAB.SOCIOCOG_AUTO!H24="X",3,IF(HAB.SOCIOCOG_AUTO!I24="X",2,IF(HAB.SOCIOCOG_AUTO!J24="X",1,"   " ))))</f>
        <v xml:space="preserve">   </v>
      </c>
      <c r="N10" s="316">
        <f t="shared" si="9"/>
        <v>0</v>
      </c>
      <c r="O10" s="315">
        <f t="shared" si="10"/>
        <v>0</v>
      </c>
      <c r="P10" s="318"/>
      <c r="Q10" s="316">
        <f>IF(O10=1,LOOKUP(M10,C3:D6))*N10/100</f>
        <v>0</v>
      </c>
      <c r="R10" s="315" t="str">
        <f>IF('CRIT.PRINC RECT_3°-Eval'!J22="EJEMPLAR",4,IF('CRIT.PRINC RECT_3°-Eval'!J22="APROPIADO",3,IF('CRIT.PRINC RECT_3°-Eval'!J22="MEJORABLE",2,IF('CRIT.PRINC RECT_3°-Eval'!J22="LIMITADO",1,""))))</f>
        <v/>
      </c>
      <c r="S10" s="316">
        <f t="shared" si="11"/>
        <v>0</v>
      </c>
      <c r="T10" s="315">
        <f>COUNTIF(R10,"&gt;=1")</f>
        <v>0</v>
      </c>
      <c r="U10" s="318"/>
      <c r="V10" s="316">
        <f>IF(T10=1,LOOKUP(R10,$B$8:$C$11))*S10/100</f>
        <v>0</v>
      </c>
      <c r="W10" s="325" t="str">
        <f>IF('CRIT.PRINC RECT_Sup-Jerar'!J22="EJEMPLAR",4,IF('CRIT.PRINC RECT_Sup-Jerar'!J22="APROPIADO",3,IF('CRIT.PRINC RECT_Sup-Jerar'!J22="MEJORABLE",2,IF('CRIT.PRINC RECT_Sup-Jerar'!J22="LIMITADO",1,""))))</f>
        <v/>
      </c>
      <c r="X10" s="316">
        <f>IF(Y10=0,0,$Z$11/$Y$12)</f>
        <v>0</v>
      </c>
      <c r="Y10" s="315">
        <f>COUNTIF(W10,"&gt;=1")</f>
        <v>0</v>
      </c>
      <c r="Z10" s="318"/>
      <c r="AA10" s="316">
        <f>IF(Y10=1,LOOKUP(W10,$B$8:$C$11))*X10/100</f>
        <v>0</v>
      </c>
      <c r="AB10" s="294"/>
      <c r="AC10" s="294"/>
      <c r="AE10" s="749"/>
      <c r="AF10" s="749"/>
      <c r="AG10" s="750"/>
      <c r="AH10" s="749" t="s">
        <v>2</v>
      </c>
      <c r="AI10" s="749"/>
      <c r="AJ10" s="749"/>
      <c r="AK10" s="292" t="str">
        <f>IF(AK8="Revisa las ponderaciones","Aplica la evaluación",IF(AK8&gt;1,VLOOKUP(AK8,E1:G5,3)))</f>
        <v>Aplica la evaluación</v>
      </c>
      <c r="AL10" s="268"/>
      <c r="AM10" s="338"/>
      <c r="AN10" s="338"/>
      <c r="AO10" s="338"/>
      <c r="AP10" s="753"/>
      <c r="AQ10" s="295"/>
      <c r="AT10" s="292"/>
      <c r="AU10" s="292"/>
      <c r="AV10" s="292"/>
      <c r="AW10" s="292"/>
      <c r="AX10" s="292"/>
      <c r="AY10" s="268"/>
      <c r="AZ10" s="292">
        <v>10</v>
      </c>
      <c r="BA10" s="294" t="str">
        <f>IF(APOR.DEST.!H33="X",0.231,IF(APOR.DEST.!I33="X",0.154,IF(APOR.DEST.!J33="X",0.08,"   ")))</f>
        <v xml:space="preserve">   </v>
      </c>
    </row>
    <row r="11" spans="1:58" ht="12.2" hidden="1" customHeight="1" x14ac:dyDescent="0.2">
      <c r="B11" s="298">
        <v>4</v>
      </c>
      <c r="C11" s="298">
        <v>100</v>
      </c>
      <c r="E11" s="293">
        <v>3</v>
      </c>
      <c r="F11" s="293">
        <v>90</v>
      </c>
      <c r="G11" s="293">
        <v>99.9</v>
      </c>
      <c r="H11" s="315" t="str">
        <f>IF('HAB.SOCIOCOG_Sup-Jerar'!G25="X",4,IF('HAB.SOCIOCOG_Sup-Jerar'!H25="X",3,IF('HAB.SOCIOCOG_Sup-Jerar'!I25="X",2,IF('HAB.SOCIOCOG_Sup-Jerar'!J25="X",1,IF('HAB.SOCIOCOG_Sup-Jerar'!K25="X","No Aplica","   " )))))</f>
        <v xml:space="preserve">   </v>
      </c>
      <c r="I11" s="316">
        <f>IF(J11=0,0,K11/J12)</f>
        <v>0</v>
      </c>
      <c r="J11" s="315">
        <f>COUNTIF(H11,"&gt;=1")</f>
        <v>0</v>
      </c>
      <c r="K11" s="315">
        <v>20</v>
      </c>
      <c r="L11" s="316">
        <f>IF(J11=1,LOOKUP(H11,C3:D6))*I11/100</f>
        <v>0</v>
      </c>
      <c r="M11" s="315" t="str">
        <f>IF(HAB.SOCIOCOG_AUTO!G25="X",4,IF(HAB.SOCIOCOG_AUTO!H25="X",3,IF(HAB.SOCIOCOG_AUTO!I25="X",2,IF(HAB.SOCIOCOG_AUTO!J25="X",1,"   " ))))</f>
        <v xml:space="preserve">   </v>
      </c>
      <c r="N11" s="316">
        <f>IF(O11=0,0,P11/O12)</f>
        <v>0</v>
      </c>
      <c r="O11" s="315">
        <f>COUNTIF(M11,"&gt;=1")</f>
        <v>0</v>
      </c>
      <c r="P11" s="315">
        <f>K11</f>
        <v>20</v>
      </c>
      <c r="Q11" s="316">
        <f>IF(O11=1,LOOKUP(M11,C3:D6))*N11/100</f>
        <v>0</v>
      </c>
      <c r="R11" s="315" t="str">
        <f>IF('CRIT.PRINC RECT_3°-Eval'!J23="EJEMPLAR",4,IF('CRIT.PRINC RECT_3°-Eval'!J23="APROPIADO",3,IF('CRIT.PRINC RECT_3°-Eval'!J23="MEJORABLE",2,IF('CRIT.PRINC RECT_3°-Eval'!J23="LIMITADO",1,""))))</f>
        <v/>
      </c>
      <c r="S11" s="316">
        <f t="shared" si="11"/>
        <v>0</v>
      </c>
      <c r="T11" s="315">
        <f>COUNTIF(R11,"&gt;=1")</f>
        <v>0</v>
      </c>
      <c r="U11" s="315">
        <f>P11</f>
        <v>20</v>
      </c>
      <c r="V11" s="316">
        <f>IF(T11=1,LOOKUP(R11,$B$8:$C$11))*S11/100</f>
        <v>0</v>
      </c>
      <c r="W11" s="325" t="str">
        <f>IF('CRIT.PRINC RECT_Sup-Jerar'!J23="EJEMPLAR",4,IF('CRIT.PRINC RECT_Sup-Jerar'!J23="APROPIADO",3,IF('CRIT.PRINC RECT_Sup-Jerar'!J23="MEJORABLE",2,IF('CRIT.PRINC RECT_Sup-Jerar'!J23="LIMITADO",1,""))))</f>
        <v/>
      </c>
      <c r="X11" s="316">
        <f>IF(Y11=0,0,$Z$11/$Y$12)</f>
        <v>0</v>
      </c>
      <c r="Y11" s="315">
        <f>COUNTIF(W11,"&gt;=1")</f>
        <v>0</v>
      </c>
      <c r="Z11" s="315">
        <f>U11</f>
        <v>20</v>
      </c>
      <c r="AA11" s="316">
        <f>IF(Y11=1,LOOKUP(W11,$B$8:$C$11))*X11/100</f>
        <v>0</v>
      </c>
      <c r="AB11" s="294"/>
      <c r="AC11" s="294"/>
      <c r="AE11" s="299"/>
      <c r="AG11" s="292" t="str">
        <f>IF(AG8="Revisa las ponderaciones","Aplique la evaluación",IF(AG8&gt;1,VLOOKUP(AG8,$E$1:$G$5,3),"Aplique la evaluación"))</f>
        <v>Aplique la evaluación</v>
      </c>
      <c r="AL11" s="296" t="s">
        <v>32</v>
      </c>
      <c r="AM11" s="307" t="s">
        <v>119</v>
      </c>
      <c r="AO11" s="292"/>
      <c r="AP11" s="753"/>
      <c r="AQ11" s="292"/>
      <c r="AZ11" s="292">
        <v>11</v>
      </c>
      <c r="BA11" s="294" t="str">
        <f>IF(APOR.DEST.!H34="X",0.23,IF(APOR.DEST.!I34="X",0.154,IF(APOR.DEST.!J34="X",0.08,"   ")))</f>
        <v xml:space="preserve">   </v>
      </c>
    </row>
    <row r="12" spans="1:58" ht="12.2" hidden="1" customHeight="1" x14ac:dyDescent="0.2">
      <c r="E12" s="293">
        <v>4</v>
      </c>
      <c r="F12" s="293">
        <v>100</v>
      </c>
      <c r="G12" s="293">
        <v>100</v>
      </c>
      <c r="H12" s="745"/>
      <c r="I12" s="745"/>
      <c r="J12" s="317">
        <f>SUM(J7:J11)</f>
        <v>0</v>
      </c>
      <c r="K12" s="317" t="s">
        <v>189</v>
      </c>
      <c r="L12" s="319" t="str">
        <f>IF(J12&gt;0,SUM(L7:L11),"Verifica la evaluación")</f>
        <v>Verifica la evaluación</v>
      </c>
      <c r="M12" s="745"/>
      <c r="N12" s="745"/>
      <c r="O12" s="323">
        <f>SUM(O7:O11)</f>
        <v>0</v>
      </c>
      <c r="P12" s="317" t="s">
        <v>189</v>
      </c>
      <c r="Q12" s="319" t="str">
        <f>IF(O12&gt;0,SUM(Q7:Q11),"Verifica la evaluación")</f>
        <v>Verifica la evaluación</v>
      </c>
      <c r="R12" s="746"/>
      <c r="S12" s="747"/>
      <c r="T12" s="317">
        <f>SUM(T8:T11)</f>
        <v>0</v>
      </c>
      <c r="U12" s="321" t="s">
        <v>262</v>
      </c>
      <c r="V12" s="319" t="str">
        <f>IF(T12&gt;0,SUM(V8:V11),"Verifica la Evaluación")</f>
        <v>Verifica la Evaluación</v>
      </c>
      <c r="W12" s="746"/>
      <c r="X12" s="747"/>
      <c r="Y12" s="317">
        <f>SUM(Y8:Y11)</f>
        <v>0</v>
      </c>
      <c r="Z12" s="321" t="s">
        <v>262</v>
      </c>
      <c r="AA12" s="319" t="str">
        <f>IF(Y12&gt;0,SUM(AA8:AA11),"Verifica la Evaluación")</f>
        <v>Verifica la Evaluación</v>
      </c>
      <c r="AB12" s="301"/>
      <c r="AC12" s="301"/>
      <c r="AE12" s="293" t="s">
        <v>2</v>
      </c>
      <c r="AF12" s="308" t="s">
        <v>66</v>
      </c>
      <c r="AG12" s="301" t="str">
        <f>BE4</f>
        <v>Verifica el 3° requisito</v>
      </c>
      <c r="AL12" s="268"/>
      <c r="AO12" s="306"/>
      <c r="AZ12" s="292">
        <v>12</v>
      </c>
      <c r="BA12" s="294" t="str">
        <f>IF(APOR.DEST.!H35="X",0.23,IF(APOR.DEST.!I35="X",0.153,IF(APOR.DEST.!J35="X",0.08,"   ")))</f>
        <v xml:space="preserve">   </v>
      </c>
    </row>
    <row r="13" spans="1:58" ht="12.2" hidden="1" customHeight="1" x14ac:dyDescent="0.2">
      <c r="H13" s="315" t="str">
        <f>IF('HAB.SOCIOCOG_Sup-Jerar'!G28="X",4,IF('HAB.SOCIOCOG_Sup-Jerar'!H28="X",3,IF('HAB.SOCIOCOG_Sup-Jerar'!I28="X",2,IF('HAB.SOCIOCOG_Sup-Jerar'!J28="X",1,IF('HAB.SOCIOCOG_Sup-Jerar'!K28="X","No Aplica","   " )))))</f>
        <v xml:space="preserve">   </v>
      </c>
      <c r="I13" s="316">
        <f>IF(J13=0,0,$K$17/$J$18)</f>
        <v>0</v>
      </c>
      <c r="J13" s="315">
        <f>COUNTIF(H13,"&gt;=1")</f>
        <v>0</v>
      </c>
      <c r="K13" s="318"/>
      <c r="L13" s="316">
        <f>IF(J13=1,LOOKUP(H13,C3:D6))*I13/100</f>
        <v>0</v>
      </c>
      <c r="M13" s="315" t="str">
        <f>IF(HAB.SOCIOCOG_AUTO!G28="X",4,IF(HAB.SOCIOCOG_AUTO!H28="X",3,IF(HAB.SOCIOCOG_AUTO!I28="X",2,IF(HAB.SOCIOCOG_AUTO!J28="X",1,"   " ))))</f>
        <v xml:space="preserve">   </v>
      </c>
      <c r="N13" s="316">
        <f>IF(O13=0,0,P17/$O$18)</f>
        <v>0</v>
      </c>
      <c r="O13" s="315">
        <f>COUNTIF(M13,"&gt;=1")</f>
        <v>0</v>
      </c>
      <c r="P13" s="315"/>
      <c r="Q13" s="316">
        <f>IF(O13=1,LOOKUP(M13,C3:D6))*N13/100</f>
        <v>0</v>
      </c>
      <c r="R13" s="315" t="str">
        <f>IF('CRIT.PRINC RECT_3°-Eval'!J25="EJEMPLAR",4,IF('CRIT.PRINC RECT_3°-Eval'!J25="APROPIADO",3,IF('CRIT.PRINC RECT_3°-Eval'!J25="MEJORABLE",2,IF('CRIT.PRINC RECT_3°-Eval'!J25="LIMITADO",1,""))))</f>
        <v/>
      </c>
      <c r="S13" s="316">
        <f t="shared" ref="S13:S18" si="12">IF(T13=0,0,$U$18/$T$19)</f>
        <v>0</v>
      </c>
      <c r="T13" s="315">
        <f>COUNTIF(R13,"&gt;=1")</f>
        <v>0</v>
      </c>
      <c r="U13" s="318"/>
      <c r="V13" s="316">
        <f>IF(T13=1,LOOKUP(R13,$B$8:$C$11))*S13/100</f>
        <v>0</v>
      </c>
      <c r="W13" s="315" t="str">
        <f>IF('CRIT.PRINC RECT_Sup-Jerar'!J25="EJEMPLAR",4,IF('CRIT.PRINC RECT_Sup-Jerar'!J25="APROPIADO",3,IF('CRIT.PRINC RECT_Sup-Jerar'!J25="MEJORABLE",2,IF('CRIT.PRINC RECT_Sup-Jerar'!J25="LIMITADO",1,""))))</f>
        <v/>
      </c>
      <c r="X13" s="316">
        <f t="shared" ref="X13:X18" si="13">IF(Y13=0,0,$Z$18/$Y$19)</f>
        <v>0</v>
      </c>
      <c r="Y13" s="315">
        <f>COUNTIF(W13,"&gt;=1")</f>
        <v>0</v>
      </c>
      <c r="Z13" s="318"/>
      <c r="AA13" s="316">
        <f t="shared" ref="AA13:AA18" si="14">IF(Y13=1,LOOKUP(W13,$B$8:$C$11))*X13/100</f>
        <v>0</v>
      </c>
      <c r="AB13" s="294"/>
      <c r="AC13" s="294"/>
      <c r="AG13" s="301">
        <f>SUM(AG8,AG12)</f>
        <v>0</v>
      </c>
      <c r="AI13" s="268"/>
      <c r="AJ13" s="292"/>
      <c r="AK13" s="292"/>
      <c r="AM13" s="751" t="s">
        <v>18</v>
      </c>
      <c r="AN13" s="751"/>
      <c r="AO13" s="751"/>
      <c r="AP13" s="295">
        <f>AN14*AL17/100</f>
        <v>0</v>
      </c>
      <c r="AQ13" s="744" t="str">
        <f>AG15</f>
        <v>Deficiente</v>
      </c>
      <c r="AR13" s="297" t="e">
        <f>AP17</f>
        <v>#VALUE!</v>
      </c>
      <c r="AZ13" s="292">
        <v>13</v>
      </c>
      <c r="BA13" s="294" t="str">
        <f>IF(APOR.DEST.!H36="X",0.24,IF(APOR.DEST.!I36="X",0.153,IF(APOR.DEST.!J36="X",0.08,"   ")))</f>
        <v xml:space="preserve">   </v>
      </c>
    </row>
    <row r="14" spans="1:58" ht="12.2" hidden="1" customHeight="1" x14ac:dyDescent="0.2">
      <c r="H14" s="315" t="str">
        <f>IF('HAB.SOCIOCOG_Sup-Jerar'!G29="X",4,IF('HAB.SOCIOCOG_Sup-Jerar'!H29="X",3,IF('HAB.SOCIOCOG_Sup-Jerar'!I29="X",2,IF('HAB.SOCIOCOG_Sup-Jerar'!J29="X",1,IF('HAB.SOCIOCOG_Sup-Jerar'!K29="X","No Aplica","   " )))))</f>
        <v xml:space="preserve">   </v>
      </c>
      <c r="I14" s="316">
        <f>IF(J14=0,0,$K$17/$J$18)</f>
        <v>0</v>
      </c>
      <c r="J14" s="315">
        <f t="shared" ref="J14:J15" si="15">COUNTIF(H14,"&gt;=1")</f>
        <v>0</v>
      </c>
      <c r="K14" s="318"/>
      <c r="L14" s="316">
        <f>IF(J14=1,LOOKUP(H14,C2:D6))*I14/100</f>
        <v>0</v>
      </c>
      <c r="M14" s="315" t="str">
        <f>IF(HAB.SOCIOCOG_AUTO!G29="X",4,IF(HAB.SOCIOCOG_AUTO!H29="X",3,IF(HAB.SOCIOCOG_AUTO!I29="X",2,IF(HAB.SOCIOCOG_AUTO!J29="X",1,"   " ))))</f>
        <v xml:space="preserve">   </v>
      </c>
      <c r="N14" s="316">
        <f>IF(O14=0,0,$P$17/$O$18)</f>
        <v>0</v>
      </c>
      <c r="O14" s="315">
        <f t="shared" ref="O14:O17" si="16">COUNTIF(M14,"&gt;=1")</f>
        <v>0</v>
      </c>
      <c r="P14" s="315"/>
      <c r="Q14" s="316">
        <f>IF(O14=1,LOOKUP(M14,C3:D6))*N14/100</f>
        <v>0</v>
      </c>
      <c r="R14" s="315" t="str">
        <f>IF('CRIT.PRINC RECT_3°-Eval'!J26="EJEMPLAR",4,IF('CRIT.PRINC RECT_3°-Eval'!J26="APROPIADO",3,IF('CRIT.PRINC RECT_3°-Eval'!J26="MEJORABLE",2,IF('CRIT.PRINC RECT_3°-Eval'!J26="LIMITADO",1,""))))</f>
        <v/>
      </c>
      <c r="S14" s="316">
        <f t="shared" si="12"/>
        <v>0</v>
      </c>
      <c r="T14" s="315">
        <f t="shared" ref="T14:T18" si="17">COUNTIF(R14,"&gt;=1")</f>
        <v>0</v>
      </c>
      <c r="U14" s="315"/>
      <c r="V14" s="316">
        <f t="shared" ref="V14:V18" si="18">IF(T14=1,LOOKUP(R14,$B$8:$C$11))*S14/100</f>
        <v>0</v>
      </c>
      <c r="W14" s="315" t="str">
        <f>IF('CRIT.PRINC RECT_Sup-Jerar'!J26="EJEMPLAR",4,IF('CRIT.PRINC RECT_Sup-Jerar'!J26="APROPIADO",3,IF('CRIT.PRINC RECT_Sup-Jerar'!J26="MEJORABLE",2,IF('CRIT.PRINC RECT_Sup-Jerar'!J26="LIMITADO",1,""))))</f>
        <v/>
      </c>
      <c r="X14" s="316">
        <f t="shared" si="13"/>
        <v>0</v>
      </c>
      <c r="Y14" s="315">
        <f t="shared" ref="Y14:Y18" si="19">COUNTIF(W14,"&gt;=1")</f>
        <v>0</v>
      </c>
      <c r="Z14" s="315"/>
      <c r="AA14" s="316">
        <f t="shared" si="14"/>
        <v>0</v>
      </c>
      <c r="AB14" s="294"/>
      <c r="AC14" s="294"/>
      <c r="AG14" s="301">
        <f>IF(AG13&gt;100,100,IF(AG13&lt;=100,AG13))</f>
        <v>0</v>
      </c>
      <c r="AI14" s="268"/>
      <c r="AJ14" s="268"/>
      <c r="AK14" s="268"/>
      <c r="AM14" s="303" t="s">
        <v>20</v>
      </c>
      <c r="AN14" s="309">
        <f>AG14</f>
        <v>0</v>
      </c>
      <c r="AP14" s="292"/>
      <c r="AQ14" s="744"/>
      <c r="AZ14" s="744" t="s">
        <v>60</v>
      </c>
      <c r="BA14" s="744"/>
      <c r="BB14" s="364" t="str">
        <f>IF(AG8="Revisa las ponderaciones","Verifica el 1° requisito",IF(AG8&gt;70,SUM(BA1:BA13),"Verifica el 1° requisito"))</f>
        <v>Verifica el 1° requisito</v>
      </c>
    </row>
    <row r="15" spans="1:58" ht="12.2" hidden="1" customHeight="1" x14ac:dyDescent="0.2">
      <c r="H15" s="315" t="str">
        <f>IF('HAB.SOCIOCOG_Sup-Jerar'!G30="X",4,IF('HAB.SOCIOCOG_Sup-Jerar'!H30="X",3,IF('HAB.SOCIOCOG_Sup-Jerar'!I30="X",2,IF('HAB.SOCIOCOG_Sup-Jerar'!J30="X",1,IF('HAB.SOCIOCOG_Sup-Jerar'!K30="X","No Aplica","   " )))))</f>
        <v xml:space="preserve">   </v>
      </c>
      <c r="I15" s="316">
        <f>IF(J15=0,0,$K$17/$J$18)</f>
        <v>0</v>
      </c>
      <c r="J15" s="315">
        <f t="shared" si="15"/>
        <v>0</v>
      </c>
      <c r="K15" s="318"/>
      <c r="L15" s="316">
        <f>IF(J15=1,LOOKUP(H15,C3:D6))*I15/100</f>
        <v>0</v>
      </c>
      <c r="M15" s="315" t="str">
        <f>IF(HAB.SOCIOCOG_AUTO!G30="X",4,IF(HAB.SOCIOCOG_AUTO!H30="X",3,IF(HAB.SOCIOCOG_AUTO!I30="X",2,IF(HAB.SOCIOCOG_AUTO!J30="X",1,"   " ))))</f>
        <v xml:space="preserve">   </v>
      </c>
      <c r="N15" s="316">
        <f t="shared" ref="N15:N17" si="20">IF(O15=0,0,$P$17/$O$18)</f>
        <v>0</v>
      </c>
      <c r="O15" s="315">
        <f t="shared" si="16"/>
        <v>0</v>
      </c>
      <c r="P15" s="315"/>
      <c r="Q15" s="316">
        <f>IF(O15=1,LOOKUP(M15,C3:D6))*N15/100</f>
        <v>0</v>
      </c>
      <c r="R15" s="315" t="str">
        <f>IF('CRIT.PRINC RECT_3°-Eval'!J27="EJEMPLAR",4,IF('CRIT.PRINC RECT_3°-Eval'!J27="APROPIADO",3,IF('CRIT.PRINC RECT_3°-Eval'!J27="MEJORABLE",2,IF('CRIT.PRINC RECT_3°-Eval'!J27="LIMITADO",1,""))))</f>
        <v/>
      </c>
      <c r="S15" s="316">
        <f t="shared" si="12"/>
        <v>0</v>
      </c>
      <c r="T15" s="315">
        <f t="shared" si="17"/>
        <v>0</v>
      </c>
      <c r="U15" s="315"/>
      <c r="V15" s="316">
        <f t="shared" si="18"/>
        <v>0</v>
      </c>
      <c r="W15" s="315" t="str">
        <f>IF('CRIT.PRINC RECT_Sup-Jerar'!J27="EJEMPLAR",4,IF('CRIT.PRINC RECT_Sup-Jerar'!J27="APROPIADO",3,IF('CRIT.PRINC RECT_Sup-Jerar'!J27="MEJORABLE",2,IF('CRIT.PRINC RECT_Sup-Jerar'!J27="LIMITADO",1,""))))</f>
        <v/>
      </c>
      <c r="X15" s="316">
        <f t="shared" si="13"/>
        <v>0</v>
      </c>
      <c r="Y15" s="315">
        <f t="shared" si="19"/>
        <v>0</v>
      </c>
      <c r="Z15" s="315"/>
      <c r="AA15" s="316">
        <f t="shared" si="14"/>
        <v>0</v>
      </c>
      <c r="AB15" s="294"/>
      <c r="AC15" s="294"/>
      <c r="AE15" s="304" t="s">
        <v>15</v>
      </c>
      <c r="AG15" s="293" t="str">
        <f>VLOOKUP(AG14,$E$1:$G$5,3)</f>
        <v>Deficiente</v>
      </c>
      <c r="AI15" s="268"/>
      <c r="AJ15" s="268"/>
      <c r="AK15" s="268"/>
      <c r="AL15" s="268">
        <f>IF(AL32=0,0,IF(AL32,AK13,AJ13))</f>
        <v>0</v>
      </c>
      <c r="AM15" s="293" t="s">
        <v>66</v>
      </c>
      <c r="AN15" s="309" t="str">
        <f>AG12</f>
        <v>Verifica el 3° requisito</v>
      </c>
      <c r="AP15" s="292"/>
      <c r="AQ15" s="744"/>
      <c r="AZ15" s="291"/>
      <c r="BA15" s="744" t="s">
        <v>61</v>
      </c>
      <c r="BB15" s="744"/>
      <c r="BC15" s="298">
        <v>3</v>
      </c>
    </row>
    <row r="16" spans="1:58" ht="12.2" hidden="1" customHeight="1" x14ac:dyDescent="0.2">
      <c r="H16" s="315" t="str">
        <f>IF('HAB.SOCIOCOG_Sup-Jerar'!G31="X",4,IF('HAB.SOCIOCOG_Sup-Jerar'!H31="X",3,IF('HAB.SOCIOCOG_Sup-Jerar'!I31="X",2,IF('HAB.SOCIOCOG_Sup-Jerar'!J31="X",1,IF('HAB.SOCIOCOG_Sup-Jerar'!K31="X","No Aplica","   " )))))</f>
        <v xml:space="preserve">   </v>
      </c>
      <c r="I16" s="316">
        <f>IF(J16=0,0,K17/J18)</f>
        <v>0</v>
      </c>
      <c r="J16" s="315">
        <f t="shared" ref="J16:J17" si="21">COUNTIF(H16,"&gt;=1")</f>
        <v>0</v>
      </c>
      <c r="K16" s="318"/>
      <c r="L16" s="316">
        <f>IF(J16=1,LOOKUP(H16,C3:D6))*I16/100</f>
        <v>0</v>
      </c>
      <c r="M16" s="315" t="str">
        <f>IF(HAB.SOCIOCOG_AUTO!G31="X",4,IF(HAB.SOCIOCOG_AUTO!H31="X",3,IF(HAB.SOCIOCOG_AUTO!I31="X",2,IF(HAB.SOCIOCOG_AUTO!J31="X",1,"   " ))))</f>
        <v xml:space="preserve">   </v>
      </c>
      <c r="N16" s="316">
        <f t="shared" si="20"/>
        <v>0</v>
      </c>
      <c r="O16" s="315">
        <f t="shared" si="16"/>
        <v>0</v>
      </c>
      <c r="P16" s="318"/>
      <c r="Q16" s="316">
        <f>IF(O16=1,LOOKUP(M16,C3:D6))*N16/100</f>
        <v>0</v>
      </c>
      <c r="R16" s="315" t="str">
        <f>IF('CRIT.PRINC RECT_3°-Eval'!J28="EJEMPLAR",4,IF('CRIT.PRINC RECT_3°-Eval'!J28="APROPIADO",3,IF('CRIT.PRINC RECT_3°-Eval'!J28="MEJORABLE",2,IF('CRIT.PRINC RECT_3°-Eval'!J28="LIMITADO",1,""))))</f>
        <v/>
      </c>
      <c r="S16" s="316">
        <f t="shared" si="12"/>
        <v>0</v>
      </c>
      <c r="T16" s="315">
        <f t="shared" si="17"/>
        <v>0</v>
      </c>
      <c r="U16" s="315"/>
      <c r="V16" s="316">
        <f t="shared" si="18"/>
        <v>0</v>
      </c>
      <c r="W16" s="315" t="str">
        <f>IF('CRIT.PRINC RECT_Sup-Jerar'!J28="EJEMPLAR",4,IF('CRIT.PRINC RECT_Sup-Jerar'!J28="APROPIADO",3,IF('CRIT.PRINC RECT_Sup-Jerar'!J28="MEJORABLE",2,IF('CRIT.PRINC RECT_Sup-Jerar'!J28="LIMITADO",1,""))))</f>
        <v/>
      </c>
      <c r="X16" s="316">
        <f t="shared" si="13"/>
        <v>0</v>
      </c>
      <c r="Y16" s="315">
        <f t="shared" si="19"/>
        <v>0</v>
      </c>
      <c r="Z16" s="315"/>
      <c r="AA16" s="316">
        <f t="shared" si="14"/>
        <v>0</v>
      </c>
      <c r="AB16" s="294"/>
      <c r="AC16" s="294"/>
      <c r="AE16" s="293" t="s">
        <v>2</v>
      </c>
      <c r="AH16" s="292" t="s">
        <v>79</v>
      </c>
      <c r="AI16" s="268"/>
      <c r="AJ16" s="268"/>
      <c r="AK16" s="268"/>
      <c r="AR16" s="297" t="e">
        <f>SUM(AR9,AR13,AM33)</f>
        <v>#VALUE!</v>
      </c>
      <c r="AS16" s="310" t="e">
        <f>ROUNDUP(AR16,1)</f>
        <v>#VALUE!</v>
      </c>
      <c r="BA16" s="744"/>
      <c r="BB16" s="744"/>
    </row>
    <row r="17" spans="1:51" ht="12.2" hidden="1" customHeight="1" x14ac:dyDescent="0.2">
      <c r="A17" s="310">
        <v>3</v>
      </c>
      <c r="B17" s="310">
        <v>100</v>
      </c>
      <c r="C17" s="310">
        <v>5</v>
      </c>
      <c r="D17" s="310">
        <v>13</v>
      </c>
      <c r="E17" s="310">
        <v>100</v>
      </c>
      <c r="F17" s="310">
        <v>3</v>
      </c>
      <c r="H17" s="315" t="str">
        <f>IF('HAB.SOCIOCOG_Sup-Jerar'!G32="X",4,IF('HAB.SOCIOCOG_Sup-Jerar'!H32="X",3,IF('HAB.SOCIOCOG_Sup-Jerar'!I32="X",2,IF('HAB.SOCIOCOG_Sup-Jerar'!J32="X",1,IF('HAB.SOCIOCOG_Sup-Jerar'!K32="X","No Aplica","   " )))))</f>
        <v xml:space="preserve">   </v>
      </c>
      <c r="I17" s="316">
        <f>IF(J17=0,0,K17/J18)</f>
        <v>0</v>
      </c>
      <c r="J17" s="315">
        <f t="shared" si="21"/>
        <v>0</v>
      </c>
      <c r="K17" s="315">
        <v>20</v>
      </c>
      <c r="L17" s="316">
        <f>IF(J17=1,LOOKUP(H17,C3:D6))*I17/100</f>
        <v>0</v>
      </c>
      <c r="M17" s="315" t="str">
        <f>IF(HAB.SOCIOCOG_AUTO!G32="X",4,IF(HAB.SOCIOCOG_AUTO!H32="X",3,IF(HAB.SOCIOCOG_AUTO!I32="X",2,IF(HAB.SOCIOCOG_AUTO!J32="X",1,"   " ))))</f>
        <v xml:space="preserve">   </v>
      </c>
      <c r="N17" s="316">
        <f t="shared" si="20"/>
        <v>0</v>
      </c>
      <c r="O17" s="315">
        <f t="shared" si="16"/>
        <v>0</v>
      </c>
      <c r="P17" s="315">
        <v>20</v>
      </c>
      <c r="Q17" s="316">
        <f>IF(O17=1,LOOKUP(M17,C3:D6))*N17/100</f>
        <v>0</v>
      </c>
      <c r="R17" s="315" t="str">
        <f>IF('CRIT.PRINC RECT_3°-Eval'!J29="EJEMPLAR",4,IF('CRIT.PRINC RECT_3°-Eval'!J29="APROPIADO",3,IF('CRIT.PRINC RECT_3°-Eval'!J29="MEJORABLE",2,IF('CRIT.PRINC RECT_3°-Eval'!J29="LIMITADO",1,""))))</f>
        <v/>
      </c>
      <c r="S17" s="316">
        <f t="shared" si="12"/>
        <v>0</v>
      </c>
      <c r="T17" s="315">
        <f t="shared" si="17"/>
        <v>0</v>
      </c>
      <c r="U17" s="315"/>
      <c r="V17" s="316">
        <f t="shared" si="18"/>
        <v>0</v>
      </c>
      <c r="W17" s="315" t="str">
        <f>IF('CRIT.PRINC RECT_Sup-Jerar'!J29="EJEMPLAR",4,IF('CRIT.PRINC RECT_Sup-Jerar'!J29="APROPIADO",3,IF('CRIT.PRINC RECT_Sup-Jerar'!J29="MEJORABLE",2,IF('CRIT.PRINC RECT_Sup-Jerar'!J29="LIMITADO",1,""))))</f>
        <v/>
      </c>
      <c r="X17" s="316">
        <f t="shared" si="13"/>
        <v>0</v>
      </c>
      <c r="Y17" s="315">
        <f t="shared" si="19"/>
        <v>0</v>
      </c>
      <c r="Z17" s="315"/>
      <c r="AA17" s="316">
        <f t="shared" si="14"/>
        <v>0</v>
      </c>
      <c r="AB17" s="294"/>
      <c r="AC17" s="294"/>
      <c r="AG17" s="292"/>
      <c r="AI17" s="268"/>
      <c r="AJ17" s="268"/>
      <c r="AK17" s="268"/>
      <c r="AL17" s="748">
        <v>50</v>
      </c>
      <c r="AM17" s="748" t="s">
        <v>19</v>
      </c>
      <c r="AN17" s="748"/>
      <c r="AO17" s="748"/>
      <c r="AP17" s="294" t="e">
        <f>IF(AN18&gt;0,AN18*0.1,IF(AN18="Revisa las ponderaciones","0"))</f>
        <v>#VALUE!</v>
      </c>
      <c r="AQ17" s="744" t="str">
        <f>AK10</f>
        <v>Aplica la evaluación</v>
      </c>
    </row>
    <row r="18" spans="1:51" ht="12.2" hidden="1" customHeight="1" x14ac:dyDescent="0.2">
      <c r="A18" s="293">
        <v>2.9</v>
      </c>
      <c r="B18" s="310">
        <f>A18*100/$A$17</f>
        <v>96.7</v>
      </c>
      <c r="C18" s="310">
        <f>B18*0.05</f>
        <v>4.8</v>
      </c>
      <c r="D18" s="310">
        <v>12.9</v>
      </c>
      <c r="E18" s="310">
        <f>D18*$E$17/$D$17</f>
        <v>99.2</v>
      </c>
      <c r="F18" s="311">
        <f>E18*0.03</f>
        <v>2.98</v>
      </c>
      <c r="H18" s="746"/>
      <c r="I18" s="747"/>
      <c r="J18" s="317">
        <f>SUM(J13:J17)</f>
        <v>0</v>
      </c>
      <c r="K18" s="320" t="s">
        <v>185</v>
      </c>
      <c r="L18" s="319" t="str">
        <f>IF(J18&gt;0,SUM(L13:L17),"Verifica la evaluación")</f>
        <v>Verifica la evaluación</v>
      </c>
      <c r="M18" s="318"/>
      <c r="N18" s="316"/>
      <c r="O18" s="323">
        <f>SUM(O13:O17)</f>
        <v>0</v>
      </c>
      <c r="P18" s="320" t="s">
        <v>185</v>
      </c>
      <c r="Q18" s="319" t="str">
        <f>IF(O18&gt;0,SUM(Q13:Q17),"Verifica la evaluación")</f>
        <v>Verifica la evaluación</v>
      </c>
      <c r="R18" s="315" t="str">
        <f>IF('CRIT.PRINC RECT_3°-Eval'!J30="EJEMPLAR",4,IF('CRIT.PRINC RECT_3°-Eval'!J30="APROPIADO",3,IF('CRIT.PRINC RECT_3°-Eval'!J30="MEJORABLE",2,IF('CRIT.PRINC RECT_3°-Eval'!J30="LIMITADO",1,""))))</f>
        <v/>
      </c>
      <c r="S18" s="316">
        <f t="shared" si="12"/>
        <v>0</v>
      </c>
      <c r="T18" s="315">
        <f t="shared" si="17"/>
        <v>0</v>
      </c>
      <c r="U18" s="315">
        <f>P23</f>
        <v>20</v>
      </c>
      <c r="V18" s="316">
        <f t="shared" si="18"/>
        <v>0</v>
      </c>
      <c r="W18" s="315" t="str">
        <f>IF('CRIT.PRINC RECT_Sup-Jerar'!J30="EJEMPLAR",4,IF('CRIT.PRINC RECT_Sup-Jerar'!J30="APROPIADO",3,IF('CRIT.PRINC RECT_Sup-Jerar'!J30="MEJORABLE",2,IF('CRIT.PRINC RECT_Sup-Jerar'!J30="LIMITADO",1,""))))</f>
        <v/>
      </c>
      <c r="X18" s="316">
        <f t="shared" si="13"/>
        <v>0</v>
      </c>
      <c r="Y18" s="315">
        <f t="shared" si="19"/>
        <v>0</v>
      </c>
      <c r="Z18" s="315">
        <v>20</v>
      </c>
      <c r="AA18" s="316">
        <f t="shared" si="14"/>
        <v>0</v>
      </c>
      <c r="AB18" s="294"/>
      <c r="AC18" s="294"/>
      <c r="AD18" s="312"/>
      <c r="AG18" s="292"/>
      <c r="AH18" s="292"/>
      <c r="AI18" s="268"/>
      <c r="AJ18" s="268"/>
      <c r="AK18" s="268"/>
      <c r="AL18" s="748"/>
      <c r="AN18" s="295" t="str">
        <f>AK8</f>
        <v>Revisa las ponderaciones</v>
      </c>
      <c r="AQ18" s="744"/>
    </row>
    <row r="19" spans="1:51" ht="12.2" hidden="1" customHeight="1" x14ac:dyDescent="0.2">
      <c r="A19" s="293">
        <v>2.8</v>
      </c>
      <c r="B19" s="310">
        <f t="shared" ref="B19:B47" si="22">A19*100/$A$17</f>
        <v>93.3</v>
      </c>
      <c r="C19" s="310">
        <f t="shared" ref="C19:C47" si="23">B19*0.05</f>
        <v>4.7</v>
      </c>
      <c r="D19" s="310">
        <v>12.8</v>
      </c>
      <c r="E19" s="310">
        <f t="shared" ref="E19:E82" si="24">D19*$E$17/$D$17</f>
        <v>98.5</v>
      </c>
      <c r="F19" s="311">
        <f t="shared" ref="F19:F82" si="25">E19*0.03</f>
        <v>2.96</v>
      </c>
      <c r="H19" s="315" t="str">
        <f>IF('HAB.SOCIOCOG_Sup-Jerar'!G35="X",4,IF('HAB.SOCIOCOG_Sup-Jerar'!H35="X",3,IF('HAB.SOCIOCOG_Sup-Jerar'!I35="X",2,IF('HAB.SOCIOCOG_Sup-Jerar'!J35="X",1,IF('HAB.SOCIOCOG_Sup-Jerar'!K35="X","No Aplica","   " )))))</f>
        <v xml:space="preserve">   </v>
      </c>
      <c r="I19" s="316">
        <f>IF(J19=0,0,$K$23/$J$24)</f>
        <v>0</v>
      </c>
      <c r="J19" s="315">
        <f>COUNTIF(H19,"&gt;=1")</f>
        <v>0</v>
      </c>
      <c r="K19" s="318"/>
      <c r="L19" s="316">
        <f>IF(J19=1,LOOKUP(H19,C3:D6))*I19/100</f>
        <v>0</v>
      </c>
      <c r="M19" s="315" t="str">
        <f>IF(HAB.SOCIOCOG_AUTO!G35="X",4,IF(HAB.SOCIOCOG_AUTO!H35="X",3,IF(HAB.SOCIOCOG_AUTO!I35="X",2,IF(HAB.SOCIOCOG_AUTO!J35="X",1,"   " ))))</f>
        <v xml:space="preserve">   </v>
      </c>
      <c r="N19" s="324">
        <f>IF(O19=0,0,$P$23/$O$24)</f>
        <v>0</v>
      </c>
      <c r="O19" s="315">
        <f>COUNTIF(M19,"&gt;=1")</f>
        <v>0</v>
      </c>
      <c r="P19" s="318"/>
      <c r="Q19" s="316">
        <f>IF(O19=1,LOOKUP(M19,C3:D6))*N19/100</f>
        <v>0</v>
      </c>
      <c r="R19" s="746"/>
      <c r="S19" s="747"/>
      <c r="T19" s="317">
        <f>SUM(T13:T18)</f>
        <v>0</v>
      </c>
      <c r="U19" s="320" t="s">
        <v>263</v>
      </c>
      <c r="V19" s="319" t="str">
        <f>IF(T19&gt;0,SUM(V13:V18),"Verifica la Evaluación")</f>
        <v>Verifica la Evaluación</v>
      </c>
      <c r="W19" s="746"/>
      <c r="X19" s="747"/>
      <c r="Y19" s="317">
        <f>SUM(Y13:Y18)</f>
        <v>0</v>
      </c>
      <c r="Z19" s="320" t="s">
        <v>263</v>
      </c>
      <c r="AA19" s="319" t="str">
        <f>IF(Y19&gt;0,SUM(AA13:AA18),"Verifica la Evaluación")</f>
        <v>Verifica la Evaluación</v>
      </c>
      <c r="AB19" s="301"/>
      <c r="AC19" s="301"/>
      <c r="AD19" s="312"/>
      <c r="AG19" s="292"/>
      <c r="AH19" s="292"/>
      <c r="AI19" s="292"/>
      <c r="AJ19" s="292"/>
      <c r="AQ19" s="744"/>
      <c r="AR19" s="301" t="e">
        <f>IF(AN21&gt;0,SUM(AR16,AN21),IF(AN21="Verifica el 1° Requisito",))</f>
        <v>#VALUE!</v>
      </c>
    </row>
    <row r="20" spans="1:51" ht="12.2" hidden="1" customHeight="1" x14ac:dyDescent="0.2">
      <c r="A20" s="293">
        <v>2.7</v>
      </c>
      <c r="B20" s="310">
        <f t="shared" si="22"/>
        <v>90</v>
      </c>
      <c r="C20" s="310">
        <f t="shared" si="23"/>
        <v>4.5</v>
      </c>
      <c r="D20" s="310">
        <v>12.7</v>
      </c>
      <c r="E20" s="310">
        <f t="shared" si="24"/>
        <v>97.7</v>
      </c>
      <c r="F20" s="311">
        <f t="shared" si="25"/>
        <v>2.93</v>
      </c>
      <c r="H20" s="315" t="str">
        <f>IF('HAB.SOCIOCOG_Sup-Jerar'!G36="X",4,IF('HAB.SOCIOCOG_Sup-Jerar'!H36="X",3,IF('HAB.SOCIOCOG_Sup-Jerar'!I36="X",2,IF('HAB.SOCIOCOG_Sup-Jerar'!J36="X",1,IF('HAB.SOCIOCOG_Sup-Jerar'!K36="X","No Aplica","   " )))))</f>
        <v xml:space="preserve">   </v>
      </c>
      <c r="I20" s="316">
        <f>IF(J20=0,0,$K$23/$J$24)</f>
        <v>0</v>
      </c>
      <c r="J20" s="315">
        <f t="shared" ref="J20:J21" si="26">COUNTIF(H20,"&gt;=1")</f>
        <v>0</v>
      </c>
      <c r="K20" s="318"/>
      <c r="L20" s="316">
        <f>IF(J20=1,LOOKUP(H20,C2:D6))*I20/100</f>
        <v>0</v>
      </c>
      <c r="M20" s="315" t="str">
        <f>IF(HAB.SOCIOCOG_AUTO!G36="X",4,IF(HAB.SOCIOCOG_AUTO!H36="X",3,IF(HAB.SOCIOCOG_AUTO!I36="X",2,IF(HAB.SOCIOCOG_AUTO!J36="X",1,"   " ))))</f>
        <v xml:space="preserve">   </v>
      </c>
      <c r="N20" s="324">
        <f t="shared" ref="N20:N23" si="27">IF(O20=0,0,$P$23/$O$24)</f>
        <v>0</v>
      </c>
      <c r="O20" s="315">
        <f>COUNTIF(M20,"&gt;=1")</f>
        <v>0</v>
      </c>
      <c r="P20" s="320"/>
      <c r="Q20" s="316">
        <f>IF(O20=1,LOOKUP(M20,C3:D6))*N20/100</f>
        <v>0</v>
      </c>
      <c r="R20" s="325" t="str">
        <f>IF('CRIT.PRINC RECT_3°-Eval'!J32="EJEMPLAR",4,IF('CRIT.PRINC RECT_3°-Eval'!J32="APROPIADO",3,IF('CRIT.PRINC RECT_3°-Eval'!J32="MEJORABLE",2,IF('CRIT.PRINC RECT_3°-Eval'!J32="LIMITADO",1,""))))</f>
        <v/>
      </c>
      <c r="S20" s="316">
        <f>IF(T20=0,0,$U$22/$T$23)</f>
        <v>0</v>
      </c>
      <c r="T20" s="315">
        <f>COUNTIF(R20,"&gt;=1")</f>
        <v>0</v>
      </c>
      <c r="U20" s="315"/>
      <c r="V20" s="316">
        <f>IF(T20=1,LOOKUP(R20,$B$8:$C$11))*S20/100</f>
        <v>0</v>
      </c>
      <c r="W20" s="325" t="str">
        <f>IF('CRIT.PRINC RECT_Sup-Jerar'!J32="EJEMPLAR",4,IF('CRIT.PRINC RECT_Sup-Jerar'!J32="APROPIADO",3,IF('CRIT.PRINC RECT_Sup-Jerar'!J32="MEJORABLE",2,IF('CRIT.PRINC RECT_Sup-Jerar'!J32="LIMITADO",1,""))))</f>
        <v/>
      </c>
      <c r="X20" s="316">
        <f>IF(Y20=0,0,$Z$22/$Y$23)</f>
        <v>0</v>
      </c>
      <c r="Y20" s="315">
        <f>COUNTIF(W20,"&gt;=1")</f>
        <v>0</v>
      </c>
      <c r="Z20" s="315"/>
      <c r="AA20" s="316">
        <f>IF(Y20=1,LOOKUP(W20,$B$8:$C$11))*X20/100</f>
        <v>0</v>
      </c>
      <c r="AB20" s="294"/>
      <c r="AC20" s="294"/>
      <c r="AD20" s="312"/>
      <c r="AG20" s="292"/>
      <c r="AH20" s="292"/>
      <c r="AI20" s="292"/>
      <c r="AJ20" s="292"/>
      <c r="AK20" s="292"/>
      <c r="AM20" s="748" t="s">
        <v>67</v>
      </c>
      <c r="AN20" s="748"/>
      <c r="AO20" s="748"/>
      <c r="AP20" s="748"/>
      <c r="AQ20" s="744" t="e">
        <f>VLOOKUP(AR16,E1:G5,3)</f>
        <v>#VALUE!</v>
      </c>
      <c r="AR20" s="297" t="e">
        <f>IF(AR19&gt;100,100,IF(AR19&lt;=100,AR19))</f>
        <v>#VALUE!</v>
      </c>
      <c r="AS20" s="310" t="e">
        <f>ROUNDUP(AR20,1)</f>
        <v>#VALUE!</v>
      </c>
      <c r="AT20" s="292"/>
      <c r="AU20" s="292"/>
      <c r="AV20" s="292"/>
      <c r="AW20" s="292"/>
      <c r="AX20" s="292"/>
      <c r="AY20" s="292"/>
    </row>
    <row r="21" spans="1:51" ht="12.2" hidden="1" customHeight="1" x14ac:dyDescent="0.2">
      <c r="A21" s="293">
        <v>2.6</v>
      </c>
      <c r="B21" s="310">
        <f t="shared" si="22"/>
        <v>86.7</v>
      </c>
      <c r="C21" s="310">
        <f t="shared" si="23"/>
        <v>4.3</v>
      </c>
      <c r="D21" s="310">
        <v>12.6</v>
      </c>
      <c r="E21" s="310">
        <f t="shared" si="24"/>
        <v>96.9</v>
      </c>
      <c r="F21" s="311">
        <f t="shared" si="25"/>
        <v>2.91</v>
      </c>
      <c r="H21" s="315" t="str">
        <f>IF('HAB.SOCIOCOG_Sup-Jerar'!G37="X",4,IF('HAB.SOCIOCOG_Sup-Jerar'!H37="X",3,IF('HAB.SOCIOCOG_Sup-Jerar'!I37="X",2,IF('HAB.SOCIOCOG_Sup-Jerar'!J37="X",1,IF('HAB.SOCIOCOG_Sup-Jerar'!K37="X","No Aplica","   " )))))</f>
        <v xml:space="preserve">   </v>
      </c>
      <c r="I21" s="316">
        <f t="shared" ref="I21" si="28">IF(J21=0,0,$K$23/$J$24)</f>
        <v>0</v>
      </c>
      <c r="J21" s="315">
        <f t="shared" si="26"/>
        <v>0</v>
      </c>
      <c r="K21" s="318"/>
      <c r="L21" s="316">
        <f>IF(J21=1,LOOKUP(H21,C3:D6))*I21/100</f>
        <v>0</v>
      </c>
      <c r="M21" s="315" t="str">
        <f>IF(HAB.SOCIOCOG_AUTO!G37="X",4,IF(HAB.SOCIOCOG_AUTO!H37="X",3,IF(HAB.SOCIOCOG_AUTO!I37="X",2,IF(HAB.SOCIOCOG_AUTO!J37="X",1,"   " ))))</f>
        <v xml:space="preserve">   </v>
      </c>
      <c r="N21" s="324">
        <f>IF(O21=0,0,$P$23/$O$24)</f>
        <v>0</v>
      </c>
      <c r="O21" s="315">
        <f>COUNTIF(M21,"&gt;=1")</f>
        <v>0</v>
      </c>
      <c r="P21" s="320"/>
      <c r="Q21" s="316">
        <f>IF(O21=1,LOOKUP(M21,C3:D6))*N21/100</f>
        <v>0</v>
      </c>
      <c r="R21" s="325" t="str">
        <f>IF('CRIT.PRINC RECT_3°-Eval'!J33="EJEMPLAR",4,IF('CRIT.PRINC RECT_3°-Eval'!J33="APROPIADO",3,IF('CRIT.PRINC RECT_3°-Eval'!J33="MEJORABLE",2,IF('CRIT.PRINC RECT_3°-Eval'!J33="LIMITADO",1,""))))</f>
        <v/>
      </c>
      <c r="S21" s="316">
        <f>IF(T21=0,0,$U$22/$T$23)</f>
        <v>0</v>
      </c>
      <c r="T21" s="315">
        <f>COUNTIF(R21,"&gt;=1")</f>
        <v>0</v>
      </c>
      <c r="U21" s="318"/>
      <c r="V21" s="316">
        <f>IF(T21=1,LOOKUP(R21,$B$8:$C$11))*S21/100</f>
        <v>0</v>
      </c>
      <c r="W21" s="325" t="str">
        <f>IF('CRIT.PRINC RECT_Sup-Jerar'!J33="EJEMPLAR",4,IF('CRIT.PRINC RECT_Sup-Jerar'!J33="APROPIADO",3,IF('CRIT.PRINC RECT_Sup-Jerar'!J33="MEJORABLE",2,IF('CRIT.PRINC RECT_Sup-Jerar'!J33="LIMITADO",1,""))))</f>
        <v/>
      </c>
      <c r="X21" s="316">
        <f t="shared" ref="X21" si="29">IF(Y21=0,0,$Z$22/$Y$23)</f>
        <v>0</v>
      </c>
      <c r="Y21" s="315">
        <f>COUNTIF(W21,"&gt;=1")</f>
        <v>0</v>
      </c>
      <c r="Z21" s="318"/>
      <c r="AA21" s="316">
        <f>IF(Y21=1,LOOKUP(W21,$B$8:$C$11))*X21/100</f>
        <v>0</v>
      </c>
      <c r="AB21" s="294"/>
      <c r="AC21" s="294"/>
      <c r="AG21" s="292"/>
      <c r="AH21" s="292"/>
      <c r="AI21" s="292"/>
      <c r="AJ21" s="292"/>
      <c r="AK21" s="292"/>
      <c r="AL21" s="748">
        <v>10</v>
      </c>
      <c r="AM21" s="293" t="s">
        <v>151</v>
      </c>
      <c r="AN21" s="364" t="str">
        <f>IF(BB14=0,"",IF(BB14&gt;0,BB14))</f>
        <v>Verifica el 1° requisito</v>
      </c>
      <c r="AQ21" s="744"/>
      <c r="AT21" s="292"/>
      <c r="AU21" s="292"/>
      <c r="AV21" s="292"/>
      <c r="AW21" s="292"/>
      <c r="AX21" s="292"/>
    </row>
    <row r="22" spans="1:51" ht="12.2" hidden="1" customHeight="1" x14ac:dyDescent="0.2">
      <c r="A22" s="293">
        <v>2.5</v>
      </c>
      <c r="B22" s="310">
        <f t="shared" si="22"/>
        <v>83.3</v>
      </c>
      <c r="C22" s="310">
        <f t="shared" si="23"/>
        <v>4.2</v>
      </c>
      <c r="D22" s="310">
        <v>12.5</v>
      </c>
      <c r="E22" s="310">
        <f t="shared" si="24"/>
        <v>96.2</v>
      </c>
      <c r="F22" s="311">
        <f t="shared" si="25"/>
        <v>2.89</v>
      </c>
      <c r="H22" s="315" t="str">
        <f>IF('HAB.SOCIOCOG_Sup-Jerar'!G38="X",4,IF('HAB.SOCIOCOG_Sup-Jerar'!H38="X",3,IF('HAB.SOCIOCOG_Sup-Jerar'!I38="X",2,IF('HAB.SOCIOCOG_Sup-Jerar'!J38="X",1,IF('HAB.SOCIOCOG_Sup-Jerar'!K38="X","No Aplica","   " )))))</f>
        <v xml:space="preserve">   </v>
      </c>
      <c r="I22" s="316">
        <f>IF(J22=0,0,K23/J24)</f>
        <v>0</v>
      </c>
      <c r="J22" s="315">
        <f>COUNTIF(H22,"&gt;=1")</f>
        <v>0</v>
      </c>
      <c r="K22" s="318"/>
      <c r="L22" s="316">
        <f>IF(J22=1,LOOKUP(H22,C2:D6))*I22/100</f>
        <v>0</v>
      </c>
      <c r="M22" s="315" t="str">
        <f>IF(HAB.SOCIOCOG_AUTO!G38="X",4,IF(HAB.SOCIOCOG_AUTO!H38="X",3,IF(HAB.SOCIOCOG_AUTO!I38="X",2,IF(HAB.SOCIOCOG_AUTO!J38="X",1,"   " ))))</f>
        <v xml:space="preserve">   </v>
      </c>
      <c r="N22" s="324">
        <f>IF(O22=0,0,$P$23/$O$24)</f>
        <v>0</v>
      </c>
      <c r="O22" s="315">
        <f>COUNTIF(M22,"&gt;=1")</f>
        <v>0</v>
      </c>
      <c r="P22" s="320"/>
      <c r="Q22" s="316">
        <f>IF(O22=1,LOOKUP(M22,C3:D6))*N22/100</f>
        <v>0</v>
      </c>
      <c r="R22" s="325" t="str">
        <f>IF('CRIT.PRINC RECT_3°-Eval'!J34="EJEMPLAR",4,IF('CRIT.PRINC RECT_3°-Eval'!J34="APROPIADO",3,IF('CRIT.PRINC RECT_3°-Eval'!J34="MEJORABLE",2,IF('CRIT.PRINC RECT_3°-Eval'!J34="LIMITADO",1,""))))</f>
        <v/>
      </c>
      <c r="S22" s="316">
        <f>IF(T22=0,0,$U$22/$T$23)</f>
        <v>0</v>
      </c>
      <c r="T22" s="315">
        <f>COUNTIF(R22,"&gt;=1")</f>
        <v>0</v>
      </c>
      <c r="U22" s="315">
        <f>P23</f>
        <v>20</v>
      </c>
      <c r="V22" s="316">
        <f>IF(T22=1,LOOKUP(R22,$B$8:$C$11))*S22/100</f>
        <v>0</v>
      </c>
      <c r="W22" s="325" t="str">
        <f>IF('CRIT.PRINC RECT_Sup-Jerar'!J34="EJEMPLAR",4,IF('CRIT.PRINC RECT_Sup-Jerar'!J34="APROPIADO",3,IF('CRIT.PRINC RECT_Sup-Jerar'!J34="MEJORABLE",2,IF('CRIT.PRINC RECT_Sup-Jerar'!J34="LIMITADO",1,""))))</f>
        <v/>
      </c>
      <c r="X22" s="316">
        <f>IF(Y22=0,0,$Z$22/$Y$23)</f>
        <v>0</v>
      </c>
      <c r="Y22" s="315">
        <f>COUNTIF(W22,"&gt;=1")</f>
        <v>0</v>
      </c>
      <c r="Z22" s="315">
        <v>20</v>
      </c>
      <c r="AA22" s="316">
        <f>IF(Y22=1,LOOKUP(W22,$B$8:$C$11))*X22/100</f>
        <v>0</v>
      </c>
      <c r="AB22" s="294"/>
      <c r="AC22" s="294"/>
      <c r="AD22" s="312"/>
      <c r="AI22" s="292"/>
      <c r="AJ22" s="292"/>
      <c r="AK22" s="292"/>
      <c r="AL22" s="748"/>
      <c r="AX22" s="292"/>
    </row>
    <row r="23" spans="1:51" ht="12.2" hidden="1" customHeight="1" x14ac:dyDescent="0.2">
      <c r="A23" s="293">
        <v>2.4</v>
      </c>
      <c r="B23" s="310">
        <f t="shared" si="22"/>
        <v>80</v>
      </c>
      <c r="C23" s="310">
        <f t="shared" si="23"/>
        <v>4</v>
      </c>
      <c r="D23" s="310">
        <v>12.4</v>
      </c>
      <c r="E23" s="310">
        <f t="shared" si="24"/>
        <v>95.4</v>
      </c>
      <c r="F23" s="311">
        <f t="shared" si="25"/>
        <v>2.86</v>
      </c>
      <c r="H23" s="315" t="str">
        <f>IF('HAB.SOCIOCOG_Sup-Jerar'!G39="X",4,IF('HAB.SOCIOCOG_Sup-Jerar'!H39="X",3,IF('HAB.SOCIOCOG_Sup-Jerar'!I39="X",2,IF('HAB.SOCIOCOG_Sup-Jerar'!J39="X",1,IF('HAB.SOCIOCOG_Sup-Jerar'!K39="X","No Aplica","   " )))))</f>
        <v xml:space="preserve">   </v>
      </c>
      <c r="I23" s="316">
        <f>IF(J23=0,0,K23/J24)</f>
        <v>0</v>
      </c>
      <c r="J23" s="315">
        <f>COUNTIF(H23,"&gt;=1")</f>
        <v>0</v>
      </c>
      <c r="K23" s="315">
        <v>20</v>
      </c>
      <c r="L23" s="316">
        <f>IF(J23=1,LOOKUP(H23,C3:D6))*I23/100</f>
        <v>0</v>
      </c>
      <c r="M23" s="315" t="str">
        <f>IF(HAB.SOCIOCOG_AUTO!G39="X",4,IF(HAB.SOCIOCOG_AUTO!H39="X",3,IF(HAB.SOCIOCOG_AUTO!I39="X",2,IF(HAB.SOCIOCOG_AUTO!J39="X",1,"   " ))))</f>
        <v xml:space="preserve">   </v>
      </c>
      <c r="N23" s="324">
        <f t="shared" si="27"/>
        <v>0</v>
      </c>
      <c r="O23" s="315">
        <f>COUNTIF(M23,"&gt;=1")</f>
        <v>0</v>
      </c>
      <c r="P23" s="315">
        <f>K23</f>
        <v>20</v>
      </c>
      <c r="Q23" s="316">
        <f>IF(O23=1,LOOKUP(M23,C3:D6))*N23/100</f>
        <v>0</v>
      </c>
      <c r="R23" s="746"/>
      <c r="S23" s="747"/>
      <c r="T23" s="317">
        <f>SUM(T20:T22)</f>
        <v>0</v>
      </c>
      <c r="U23" s="320" t="s">
        <v>264</v>
      </c>
      <c r="V23" s="319" t="str">
        <f>IF(T23&gt;0,SUM(V20:V22),"Verifica la Evaluacion")</f>
        <v>Verifica la Evaluacion</v>
      </c>
      <c r="W23" s="746"/>
      <c r="X23" s="747"/>
      <c r="Y23" s="317">
        <f>SUM(Y20:Y22)</f>
        <v>0</v>
      </c>
      <c r="Z23" s="320" t="s">
        <v>264</v>
      </c>
      <c r="AA23" s="319" t="str">
        <f>IF(Y23&gt;0,SUM(AA20:AA22),"Verifica la Evaluacion")</f>
        <v>Verifica la Evaluacion</v>
      </c>
      <c r="AB23" s="301"/>
      <c r="AC23" s="301"/>
      <c r="AI23" s="292"/>
      <c r="AJ23" s="292"/>
      <c r="AK23" s="292"/>
      <c r="AM23" s="748" t="s">
        <v>68</v>
      </c>
      <c r="AN23" s="748"/>
      <c r="AO23" s="748"/>
      <c r="AP23" s="748"/>
      <c r="AQ23" s="744" t="e">
        <f>VLOOKUP(AR20,E1:G5,3)</f>
        <v>#VALUE!</v>
      </c>
      <c r="AT23" s="292"/>
      <c r="AU23" s="292"/>
      <c r="AV23" s="292"/>
      <c r="AW23" s="292"/>
      <c r="AX23" s="292"/>
      <c r="AY23" s="292"/>
    </row>
    <row r="24" spans="1:51" ht="12.2" hidden="1" customHeight="1" x14ac:dyDescent="0.2">
      <c r="A24" s="293">
        <v>2.2999999999999998</v>
      </c>
      <c r="B24" s="310">
        <f t="shared" si="22"/>
        <v>76.7</v>
      </c>
      <c r="C24" s="310">
        <f t="shared" si="23"/>
        <v>3.8</v>
      </c>
      <c r="D24" s="310">
        <v>12.3</v>
      </c>
      <c r="E24" s="310">
        <f t="shared" si="24"/>
        <v>94.6</v>
      </c>
      <c r="F24" s="311">
        <f t="shared" si="25"/>
        <v>2.84</v>
      </c>
      <c r="H24" s="746"/>
      <c r="I24" s="747"/>
      <c r="J24" s="317">
        <f>SUM(J19:J23)</f>
        <v>0</v>
      </c>
      <c r="K24" s="320" t="s">
        <v>190</v>
      </c>
      <c r="L24" s="319" t="str">
        <f>IF(J24&gt;0,SUM(L19:L23),"Verifica la evaluacion")</f>
        <v>Verifica la evaluacion</v>
      </c>
      <c r="M24" s="318"/>
      <c r="N24" s="316"/>
      <c r="O24" s="317">
        <f>SUM(O19:O23)</f>
        <v>0</v>
      </c>
      <c r="P24" s="322" t="s">
        <v>190</v>
      </c>
      <c r="Q24" s="319" t="str">
        <f>IF(O24&gt;0,SUM(Q19:Q23),"Verifica la evaluacion")</f>
        <v>Verifica la evaluacion</v>
      </c>
      <c r="R24" s="325" t="str">
        <f>IF('CRIT.PRINC RECT_3°-Eval'!J36="EJEMPLAR",4,IF('CRIT.PRINC RECT_3°-Eval'!J36="APROPIADO",3,IF('CRIT.PRINC RECT_3°-Eval'!J36="MEJORABLE",2,IF('CRIT.PRINC RECT_3°-Eval'!J36="LIMITADO",1,""))))</f>
        <v/>
      </c>
      <c r="S24" s="316">
        <f>IF(T24=0,0,U28/$T$28)</f>
        <v>0</v>
      </c>
      <c r="T24" s="315">
        <f>COUNTIF(R24,"&gt;=1")</f>
        <v>0</v>
      </c>
      <c r="U24" s="318"/>
      <c r="V24" s="316">
        <f>IF(T24=1,LOOKUP(R24,$B$8:$C$11))*S24/100</f>
        <v>0</v>
      </c>
      <c r="W24" s="325" t="str">
        <f>IF('CRIT.PRINC RECT_Sup-Jerar'!J36="EJEMPLAR",4,IF('CRIT.PRINC RECT_Sup-Jerar'!J36="APROPIADO",3,IF('CRIT.PRINC RECT_Sup-Jerar'!J36="MEJORABLE",2,IF('CRIT.PRINC RECT_Sup-Jerar'!J36="LIMITADO",1,""))))</f>
        <v/>
      </c>
      <c r="X24" s="316">
        <f>IF(Y24=0,0,Z27/$Y$28)</f>
        <v>0</v>
      </c>
      <c r="Y24" s="315">
        <f>COUNTIF(W24,"&gt;=1")</f>
        <v>0</v>
      </c>
      <c r="Z24" s="318"/>
      <c r="AA24" s="316">
        <f>IF(Y24=1,LOOKUP(W24,$B$8:$C$11))*X24/100</f>
        <v>0</v>
      </c>
      <c r="AB24" s="294"/>
      <c r="AC24" s="294"/>
      <c r="AL24" s="268">
        <f>SUM(AL17,AL15,AL21,AL12)</f>
        <v>60</v>
      </c>
      <c r="AQ24" s="744"/>
      <c r="AT24" s="292"/>
      <c r="AU24" s="292"/>
      <c r="AV24" s="292"/>
      <c r="AW24" s="292"/>
      <c r="AX24" s="292"/>
      <c r="AY24" s="292"/>
    </row>
    <row r="25" spans="1:51" ht="12.2" hidden="1" customHeight="1" x14ac:dyDescent="0.2">
      <c r="A25" s="293">
        <v>2.2000000000000002</v>
      </c>
      <c r="B25" s="310">
        <f t="shared" si="22"/>
        <v>73.3</v>
      </c>
      <c r="C25" s="310">
        <f t="shared" si="23"/>
        <v>3.7</v>
      </c>
      <c r="D25" s="310">
        <v>12.2</v>
      </c>
      <c r="E25" s="310">
        <f t="shared" si="24"/>
        <v>93.8</v>
      </c>
      <c r="F25" s="311">
        <f t="shared" si="25"/>
        <v>2.81</v>
      </c>
      <c r="H25" s="315" t="str">
        <f>IF('HAB.SOCIOCOG_Sup-Jerar'!G42="X",4,IF('HAB.SOCIOCOG_Sup-Jerar'!H42="X",3,IF('HAB.SOCIOCOG_Sup-Jerar'!I42="X",2,IF('HAB.SOCIOCOG_Sup-Jerar'!J42="X",1,IF('HAB.SOCIOCOG_Sup-Jerar'!K42="X","No Aplica","   " )))))</f>
        <v xml:space="preserve">   </v>
      </c>
      <c r="I25" s="316">
        <f>IF(J25=0,0,$K$30/$J$30)</f>
        <v>0</v>
      </c>
      <c r="J25" s="315">
        <f>COUNTIF(H25,"&gt;=1")</f>
        <v>0</v>
      </c>
      <c r="K25" s="318"/>
      <c r="L25" s="316">
        <f>IF(J25=1,LOOKUP(H25,C3:D6))*I25/100</f>
        <v>0</v>
      </c>
      <c r="M25" s="325" t="str">
        <f>IF(HAB.SOCIOCOG_AUTO!G42="X",4,IF(HAB.SOCIOCOG_AUTO!H42="X",3,IF(HAB.SOCIOCOG_AUTO!I42="X",2,IF(HAB.SOCIOCOG_AUTO!J42="X",1,"   " ))))</f>
        <v xml:space="preserve">   </v>
      </c>
      <c r="N25" s="316">
        <f>IF(O25=0,0,$P$30/$O$30)</f>
        <v>0</v>
      </c>
      <c r="O25" s="315">
        <f>COUNTIF(M25,"&gt;=1")</f>
        <v>0</v>
      </c>
      <c r="P25" s="318"/>
      <c r="Q25" s="316">
        <f>IF(O25=1,LOOKUP(M25,C2:D6))*N25/100</f>
        <v>0</v>
      </c>
      <c r="R25" s="325" t="str">
        <f>IF('CRIT.PRINC RECT_3°-Eval'!J37="EJEMPLAR",4,IF('CRIT.PRINC RECT_3°-Eval'!J37="APROPIADO",3,IF('CRIT.PRINC RECT_3°-Eval'!J37="MEJORABLE",2,IF('CRIT.PRINC RECT_3°-Eval'!J37="LIMITADO",1,""))))</f>
        <v/>
      </c>
      <c r="S25" s="316">
        <f>IF(T25=0,0,U28/T28)</f>
        <v>0</v>
      </c>
      <c r="T25" s="315">
        <f t="shared" ref="T25:T27" si="30">COUNTIF(R25,"&gt;=1")</f>
        <v>0</v>
      </c>
      <c r="U25" s="318"/>
      <c r="V25" s="316">
        <f>IF(T25=1,LOOKUP(R25,$B$8:$C$11))*S25/100</f>
        <v>0</v>
      </c>
      <c r="W25" s="325" t="str">
        <f>IF('CRIT.PRINC RECT_Sup-Jerar'!J37="EJEMPLAR",4,IF('CRIT.PRINC RECT_Sup-Jerar'!J37="APROPIADO",3,IF('CRIT.PRINC RECT_Sup-Jerar'!J37="MEJORABLE",2,IF('CRIT.PRINC RECT_Sup-Jerar'!J37="LIMITADO",1,""))))</f>
        <v/>
      </c>
      <c r="X25" s="316">
        <f>IF(Y25=0,0,Z27/Y28)</f>
        <v>0</v>
      </c>
      <c r="Y25" s="315">
        <f t="shared" ref="Y25:Y27" si="31">COUNTIF(W25,"&gt;=1")</f>
        <v>0</v>
      </c>
      <c r="Z25" s="318"/>
      <c r="AA25" s="316">
        <f>IF(Y25=1,LOOKUP(W25,$B$8:$C$11))*X25/100</f>
        <v>0</v>
      </c>
      <c r="AB25" s="294"/>
      <c r="AC25" s="294"/>
      <c r="AT25" s="292"/>
      <c r="AU25" s="292"/>
      <c r="AV25" s="292"/>
      <c r="AW25" s="292"/>
      <c r="AX25" s="292"/>
      <c r="AY25" s="292"/>
    </row>
    <row r="26" spans="1:51" ht="12.2" hidden="1" customHeight="1" x14ac:dyDescent="0.2">
      <c r="A26" s="293">
        <v>2.1</v>
      </c>
      <c r="B26" s="310">
        <f t="shared" si="22"/>
        <v>70</v>
      </c>
      <c r="C26" s="310">
        <f t="shared" si="23"/>
        <v>3.5</v>
      </c>
      <c r="D26" s="310">
        <v>12.1</v>
      </c>
      <c r="E26" s="310">
        <f t="shared" si="24"/>
        <v>93.1</v>
      </c>
      <c r="F26" s="311">
        <f t="shared" si="25"/>
        <v>2.79</v>
      </c>
      <c r="H26" s="315" t="str">
        <f>IF('HAB.SOCIOCOG_Sup-Jerar'!G43="X",4,IF('HAB.SOCIOCOG_Sup-Jerar'!H43="X",3,IF('HAB.SOCIOCOG_Sup-Jerar'!I43="X",2,IF('HAB.SOCIOCOG_Sup-Jerar'!J43="X",1,IF('HAB.SOCIOCOG_Sup-Jerar'!K43="X","No Aplica","   " )))))</f>
        <v xml:space="preserve">   </v>
      </c>
      <c r="I26" s="316">
        <f>IF(J26=0,0,$K$30/$J$30)</f>
        <v>0</v>
      </c>
      <c r="J26" s="315">
        <f>COUNTIF(H26,"&gt;=1")</f>
        <v>0</v>
      </c>
      <c r="K26" s="318"/>
      <c r="L26" s="316">
        <f>IF(J26=1,LOOKUP(H26,C3:D6))*I26/100</f>
        <v>0</v>
      </c>
      <c r="M26" s="325" t="str">
        <f>IF(HAB.SOCIOCOG_AUTO!G43="X",4,IF(HAB.SOCIOCOG_AUTO!H43="X",3,IF(HAB.SOCIOCOG_AUTO!I43="X",2,IF(HAB.SOCIOCOG_AUTO!J43="X",1,"   " ))))</f>
        <v xml:space="preserve">   </v>
      </c>
      <c r="N26" s="316">
        <f>IF(O26=0,0,$P$30/$O$30)</f>
        <v>0</v>
      </c>
      <c r="O26" s="315">
        <f t="shared" ref="O26:O29" si="32">COUNTIF(M26,"&gt;=1")</f>
        <v>0</v>
      </c>
      <c r="P26" s="318"/>
      <c r="Q26" s="316">
        <f>IF(O26=1,LOOKUP(M26,C2:D7))*N26/100</f>
        <v>0</v>
      </c>
      <c r="R26" s="325" t="str">
        <f>IF('CRIT.PRINC RECT_3°-Eval'!J38="EJEMPLAR",4,IF('CRIT.PRINC RECT_3°-Eval'!J38="APROPIADO",3,IF('CRIT.PRINC RECT_3°-Eval'!J38="MEJORABLE",2,IF('CRIT.PRINC RECT_3°-Eval'!J38="LIMITADO",1,""))))</f>
        <v/>
      </c>
      <c r="S26" s="316">
        <f>IF(T26=0,0,U28/T28)</f>
        <v>0</v>
      </c>
      <c r="T26" s="315">
        <f t="shared" si="30"/>
        <v>0</v>
      </c>
      <c r="U26" s="318"/>
      <c r="V26" s="316">
        <f>IF(T26=1,LOOKUP(R26,$B$8:$C$11))*S26/100</f>
        <v>0</v>
      </c>
      <c r="W26" s="325" t="str">
        <f>IF('CRIT.PRINC RECT_Sup-Jerar'!J38="EJEMPLAR",4,IF('CRIT.PRINC RECT_Sup-Jerar'!J38="APROPIADO",3,IF('CRIT.PRINC RECT_Sup-Jerar'!J38="MEJORABLE",2,IF('CRIT.PRINC RECT_Sup-Jerar'!J38="LIMITADO",1,""))))</f>
        <v/>
      </c>
      <c r="X26" s="316">
        <f>IF(Y26=0,0,Z27/Y28)</f>
        <v>0</v>
      </c>
      <c r="Y26" s="315">
        <f t="shared" si="31"/>
        <v>0</v>
      </c>
      <c r="Z26" s="318"/>
      <c r="AA26" s="316">
        <f>IF(Y26=1,LOOKUP(W26,$B$8:$C$11))*X26/100</f>
        <v>0</v>
      </c>
      <c r="AB26" s="294"/>
      <c r="AC26" s="294"/>
      <c r="AT26" s="292"/>
      <c r="AU26" s="292"/>
      <c r="AV26" s="292"/>
      <c r="AW26" s="292"/>
      <c r="AX26" s="292"/>
      <c r="AY26" s="292"/>
    </row>
    <row r="27" spans="1:51" ht="24" hidden="1" customHeight="1" x14ac:dyDescent="0.2">
      <c r="A27" s="310">
        <v>2</v>
      </c>
      <c r="B27" s="310">
        <f t="shared" si="22"/>
        <v>66.7</v>
      </c>
      <c r="C27" s="310">
        <f t="shared" si="23"/>
        <v>3.3</v>
      </c>
      <c r="D27" s="310">
        <v>12</v>
      </c>
      <c r="E27" s="310">
        <f t="shared" si="24"/>
        <v>92.3</v>
      </c>
      <c r="F27" s="311">
        <f t="shared" si="25"/>
        <v>2.77</v>
      </c>
      <c r="H27" s="315" t="str">
        <f>IF('HAB.SOCIOCOG_Sup-Jerar'!G44="X",4,IF('HAB.SOCIOCOG_Sup-Jerar'!H44="X",3,IF('HAB.SOCIOCOG_Sup-Jerar'!I44="X",2,IF('HAB.SOCIOCOG_Sup-Jerar'!J44="X",1,IF('HAB.SOCIOCOG_Sup-Jerar'!K44="X","No Aplica","   " )))))</f>
        <v xml:space="preserve">   </v>
      </c>
      <c r="I27" s="316">
        <f>IF(J27=0,0,$K$30/$J$30)</f>
        <v>0</v>
      </c>
      <c r="J27" s="315">
        <f>COUNTIF(H27,"&gt;=1")</f>
        <v>0</v>
      </c>
      <c r="K27" s="318"/>
      <c r="L27" s="316">
        <f>IF(J27=1,LOOKUP(H27,C3:D6))*I27/100</f>
        <v>0</v>
      </c>
      <c r="M27" s="325" t="str">
        <f>IF(HAB.SOCIOCOG_AUTO!G44="X",4,IF(HAB.SOCIOCOG_AUTO!H44="X",3,IF(HAB.SOCIOCOG_AUTO!I44="X",2,IF(HAB.SOCIOCOG_AUTO!J44="X",1,"   " ))))</f>
        <v xml:space="preserve">   </v>
      </c>
      <c r="N27" s="316">
        <f>IF(O27=0,0,$P$30/$O$30)</f>
        <v>0</v>
      </c>
      <c r="O27" s="315">
        <f t="shared" si="32"/>
        <v>0</v>
      </c>
      <c r="P27" s="318"/>
      <c r="Q27" s="316">
        <f>IF(O27=1,LOOKUP(M27,C3:D8))*N27/100</f>
        <v>0</v>
      </c>
      <c r="R27" s="325" t="str">
        <f>IF('CRIT.PRINC RECT_3°-Eval'!J39="EJEMPLAR",4,IF('CRIT.PRINC RECT_3°-Eval'!J39="APROPIADO",3,IF('CRIT.PRINC RECT_3°-Eval'!J39="MEJORABLE",2,IF('CRIT.PRINC RECT_3°-Eval'!J39="LIMITADO",1,""))))</f>
        <v/>
      </c>
      <c r="S27" s="324">
        <f>IF(T27=0,0,U28/T28)</f>
        <v>0</v>
      </c>
      <c r="T27" s="315">
        <f t="shared" si="30"/>
        <v>0</v>
      </c>
      <c r="U27" s="318"/>
      <c r="V27" s="324">
        <f>IF(T27=1,LOOKUP(R27,$B$8:$C$11))*S27/100</f>
        <v>0</v>
      </c>
      <c r="W27" s="325" t="str">
        <f>IF('CRIT.PRINC RECT_Sup-Jerar'!J39="EJEMPLAR",4,IF('CRIT.PRINC RECT_Sup-Jerar'!J39="APROPIADO",3,IF('CRIT.PRINC RECT_Sup-Jerar'!J39="MEJORABLE",2,IF('CRIT.PRINC RECT_Sup-Jerar'!J39="LIMITADO",1,""))))</f>
        <v/>
      </c>
      <c r="X27" s="324">
        <f>IF(Y27=0,0,Z27/Y28)</f>
        <v>0</v>
      </c>
      <c r="Y27" s="315">
        <f t="shared" si="31"/>
        <v>0</v>
      </c>
      <c r="Z27" s="315">
        <v>20</v>
      </c>
      <c r="AA27" s="324">
        <f>IF(Y27=1,LOOKUP(W27,$B$8:$C$11))*X27/100</f>
        <v>0</v>
      </c>
      <c r="AB27" s="329"/>
      <c r="AC27" s="329"/>
      <c r="AE27" s="744" t="s">
        <v>279</v>
      </c>
      <c r="AF27" s="744"/>
      <c r="AG27" s="744"/>
      <c r="AH27" s="298" t="s">
        <v>283</v>
      </c>
      <c r="AJ27" s="293" t="s">
        <v>278</v>
      </c>
      <c r="AM27" s="292"/>
      <c r="AN27" s="293" t="s">
        <v>22</v>
      </c>
      <c r="AT27" s="292"/>
      <c r="AU27" s="292"/>
      <c r="AV27" s="292"/>
      <c r="AW27" s="292"/>
      <c r="AX27" s="292"/>
      <c r="AY27" s="292"/>
    </row>
    <row r="28" spans="1:51" ht="12.2" hidden="1" customHeight="1" x14ac:dyDescent="0.2">
      <c r="A28" s="293">
        <v>1.9</v>
      </c>
      <c r="B28" s="310">
        <f t="shared" si="22"/>
        <v>63.3</v>
      </c>
      <c r="C28" s="310">
        <f t="shared" si="23"/>
        <v>3.2</v>
      </c>
      <c r="D28" s="310">
        <v>11.9</v>
      </c>
      <c r="E28" s="310">
        <f t="shared" si="24"/>
        <v>91.5</v>
      </c>
      <c r="F28" s="311">
        <f t="shared" si="25"/>
        <v>2.75</v>
      </c>
      <c r="H28" s="315" t="str">
        <f>IF('HAB.SOCIOCOG_Sup-Jerar'!G45="X",4,IF('HAB.SOCIOCOG_Sup-Jerar'!H45="X",3,IF('HAB.SOCIOCOG_Sup-Jerar'!I45="X",2,IF('HAB.SOCIOCOG_Sup-Jerar'!J45="X",1,IF('HAB.SOCIOCOG_Sup-Jerar'!K45="X","No Aplica","   " )))))</f>
        <v xml:space="preserve">   </v>
      </c>
      <c r="I28" s="316">
        <f>IF(J28=0,0,$K$30/$J$30)</f>
        <v>0</v>
      </c>
      <c r="J28" s="315">
        <f>COUNTIF(H28,"&gt;=1")</f>
        <v>0</v>
      </c>
      <c r="K28" s="318"/>
      <c r="L28" s="316">
        <f>IF(J28=1,LOOKUP(H28,C3:D6))*I28/100</f>
        <v>0</v>
      </c>
      <c r="M28" s="325" t="str">
        <f>IF(HAB.SOCIOCOG_AUTO!G45="X",4,IF(HAB.SOCIOCOG_AUTO!H45="X",3,IF(HAB.SOCIOCOG_AUTO!I45="X",2,IF(HAB.SOCIOCOG_AUTO!J45="X",1,"   " ))))</f>
        <v xml:space="preserve">   </v>
      </c>
      <c r="N28" s="316">
        <f>IF(O28=0,0,$P$30/$O$30)</f>
        <v>0</v>
      </c>
      <c r="O28" s="315">
        <f t="shared" si="32"/>
        <v>0</v>
      </c>
      <c r="P28" s="318"/>
      <c r="Q28" s="316">
        <f>IF(O28=1,LOOKUP(M28,C3:D6))*N28/100</f>
        <v>0</v>
      </c>
      <c r="S28" s="318"/>
      <c r="T28" s="317">
        <f>SUM(T24:T27)</f>
        <v>0</v>
      </c>
      <c r="U28" s="315">
        <f>P30</f>
        <v>20</v>
      </c>
      <c r="V28" s="319" t="str">
        <f>IF(T28&gt;0,SUM(V24:V27),"Verifica la Evaluación")</f>
        <v>Verifica la Evaluación</v>
      </c>
      <c r="W28" s="317">
        <f>SUM(Z6,Z11,Z18,Z22,Z27)</f>
        <v>100</v>
      </c>
      <c r="X28" s="318"/>
      <c r="Y28" s="317">
        <f>SUM(Y24:Y27)</f>
        <v>0</v>
      </c>
      <c r="Z28" s="315" t="str">
        <f>U30</f>
        <v>CALIFICACION:</v>
      </c>
      <c r="AA28" s="319" t="str">
        <f>IF(Y28&gt;0,SUM(AA24:AA27),"Verifica la Evaluación")</f>
        <v>Verifica la Evaluación</v>
      </c>
      <c r="AB28" s="301"/>
      <c r="AC28" s="301"/>
      <c r="AE28" s="335" t="s">
        <v>277</v>
      </c>
      <c r="AH28" s="340">
        <v>16.5</v>
      </c>
      <c r="AI28" s="299"/>
      <c r="AL28" s="339">
        <f>L32</f>
        <v>0</v>
      </c>
      <c r="AM28" s="348">
        <f>AL28*AH28/100</f>
        <v>0</v>
      </c>
      <c r="AN28" s="349">
        <f>SUM(AM28,AM29)</f>
        <v>0</v>
      </c>
      <c r="AO28" s="339" t="e">
        <f>AN28/AH34*100</f>
        <v>#DIV/0!</v>
      </c>
      <c r="AQ28" s="310"/>
      <c r="AT28" s="292"/>
      <c r="AU28" s="292"/>
      <c r="AV28" s="292"/>
      <c r="AW28" s="292"/>
      <c r="AX28" s="292"/>
      <c r="AY28" s="292"/>
    </row>
    <row r="29" spans="1:51" ht="12.2" hidden="1" customHeight="1" x14ac:dyDescent="0.2">
      <c r="A29" s="293">
        <v>1.8</v>
      </c>
      <c r="B29" s="310">
        <f t="shared" si="22"/>
        <v>60</v>
      </c>
      <c r="C29" s="310">
        <f t="shared" si="23"/>
        <v>3</v>
      </c>
      <c r="D29" s="310">
        <v>11.8</v>
      </c>
      <c r="E29" s="310">
        <f t="shared" si="24"/>
        <v>90.8</v>
      </c>
      <c r="F29" s="311">
        <f t="shared" si="25"/>
        <v>2.72</v>
      </c>
      <c r="H29" s="315" t="str">
        <f>IF('HAB.SOCIOCOG_Sup-Jerar'!G46="X",4,IF('HAB.SOCIOCOG_Sup-Jerar'!H46="X",3,IF('HAB.SOCIOCOG_Sup-Jerar'!I46="X",2,IF('HAB.SOCIOCOG_Sup-Jerar'!J46="X",1,IF('HAB.SOCIOCOG_Sup-Jerar'!K46="X","No Aplica","   " )))))</f>
        <v xml:space="preserve">   </v>
      </c>
      <c r="I29" s="316">
        <f>IF(J29=0,0,K30/J30)</f>
        <v>0</v>
      </c>
      <c r="J29" s="315">
        <f>COUNTIF(H29,"&gt;=1")</f>
        <v>0</v>
      </c>
      <c r="K29" s="318"/>
      <c r="L29" s="316">
        <f>IF(J29=1,LOOKUP(H29,C3:D6))*I29/100</f>
        <v>0</v>
      </c>
      <c r="M29" s="325" t="str">
        <f>IF(HAB.SOCIOCOG_AUTO!G46="X",4,IF(HAB.SOCIOCOG_AUTO!H46="X",3,IF(HAB.SOCIOCOG_AUTO!I46="X",2,IF(HAB.SOCIOCOG_AUTO!J46="X",1,"   " ))))</f>
        <v xml:space="preserve">   </v>
      </c>
      <c r="N29" s="316">
        <f>IF(O29=0,0,$P$30/$O$30)</f>
        <v>0</v>
      </c>
      <c r="O29" s="325">
        <f t="shared" si="32"/>
        <v>0</v>
      </c>
      <c r="P29" s="318"/>
      <c r="Q29" s="324">
        <f>IF(O29=1,LOOKUP(M29,C2:D6))*N29/100</f>
        <v>0</v>
      </c>
      <c r="R29" s="317">
        <f>SUM(U6,U11,U18,U22,U28)</f>
        <v>100</v>
      </c>
      <c r="S29" s="323">
        <f>SUM(S1:S6,S8:S11,S13:S18,S20:S22,S24:S27)</f>
        <v>0</v>
      </c>
      <c r="T29" s="315"/>
      <c r="U29" s="320" t="s">
        <v>232</v>
      </c>
      <c r="V29" s="318"/>
      <c r="W29" s="321" t="s">
        <v>143</v>
      </c>
      <c r="X29" s="323">
        <f>SUM(X1:X6,X8:X11,X13:X18,X20:X22,X24:X27)</f>
        <v>0</v>
      </c>
      <c r="Y29" s="315"/>
      <c r="Z29" s="320" t="s">
        <v>232</v>
      </c>
      <c r="AA29" s="318"/>
      <c r="AE29" s="335" t="s">
        <v>284</v>
      </c>
      <c r="AH29" s="340">
        <v>8.5</v>
      </c>
      <c r="AK29" s="360">
        <f>AL29*AM29/100</f>
        <v>0</v>
      </c>
      <c r="AL29" s="339">
        <f>Q32</f>
        <v>0</v>
      </c>
      <c r="AM29" s="348">
        <f>AL29*AH29/100</f>
        <v>0</v>
      </c>
      <c r="AP29" s="306"/>
      <c r="AQ29" s="306"/>
    </row>
    <row r="30" spans="1:51" ht="12.2" hidden="1" customHeight="1" x14ac:dyDescent="0.2">
      <c r="A30" s="293">
        <v>1.7</v>
      </c>
      <c r="B30" s="310">
        <f t="shared" si="22"/>
        <v>56.7</v>
      </c>
      <c r="C30" s="310">
        <f t="shared" si="23"/>
        <v>2.8</v>
      </c>
      <c r="D30" s="310">
        <v>11.7</v>
      </c>
      <c r="E30" s="310">
        <f t="shared" si="24"/>
        <v>90</v>
      </c>
      <c r="F30" s="311">
        <f t="shared" si="25"/>
        <v>2.7</v>
      </c>
      <c r="H30" s="317">
        <f>SUM(K5,K11,K17,K23,K30)</f>
        <v>100</v>
      </c>
      <c r="I30" s="319">
        <f>SUM(I1:I5,I7:I11,I13:I17,I19:I23,I25:I29)</f>
        <v>0</v>
      </c>
      <c r="J30" s="317">
        <f>SUM(J25:J29)</f>
        <v>0</v>
      </c>
      <c r="K30" s="315">
        <v>20</v>
      </c>
      <c r="L30" s="319" t="str">
        <f>IF(J30&gt;0,SUM(L25:L29),"Verifica la evaluación")</f>
        <v>Verifica la evaluación</v>
      </c>
      <c r="M30" s="317">
        <f>SUM(P5,P11,P17,P23,P30)</f>
        <v>100</v>
      </c>
      <c r="N30" s="316"/>
      <c r="O30" s="317">
        <f>SUM(O25:O29)</f>
        <v>0</v>
      </c>
      <c r="P30" s="315">
        <f>K30</f>
        <v>20</v>
      </c>
      <c r="Q30" s="319" t="str">
        <f>IF(O30&gt;0,SUM(Q25:Q29),"Verifica la evaluación")</f>
        <v>Verifica la evaluación</v>
      </c>
      <c r="R30" s="321" t="s">
        <v>143</v>
      </c>
      <c r="S30" s="318"/>
      <c r="T30" s="745">
        <f>SUM(T7,T12,T19,T28,T23)</f>
        <v>0</v>
      </c>
      <c r="U30" s="347" t="s">
        <v>14</v>
      </c>
      <c r="V30" s="755">
        <f>IF(R29=100,SUM(V7,V12,V19,V23,V28),IF(R29&lt;&gt;100,"Revisa las Ponderaciones"))</f>
        <v>0</v>
      </c>
      <c r="W30" s="321" t="s">
        <v>78</v>
      </c>
      <c r="X30" s="318"/>
      <c r="Y30" s="745">
        <f>SUM(Y7,Y12,Y19,Y28,Y23)</f>
        <v>0</v>
      </c>
      <c r="Z30" s="745" t="s">
        <v>14</v>
      </c>
      <c r="AA30" s="755">
        <f>IF(W28=100,SUM(AA7,AA12,AA19,AA23,AA28),IF(W28&lt;&gt;100,"Revisa las Ponderaciones"))</f>
        <v>0</v>
      </c>
      <c r="AB30" s="301"/>
      <c r="AE30" s="344" t="s">
        <v>277</v>
      </c>
      <c r="AH30" s="299"/>
      <c r="AJ30" s="292">
        <v>5</v>
      </c>
      <c r="AK30" s="361">
        <f>AL30*AJ30/100</f>
        <v>0</v>
      </c>
      <c r="AL30" s="342">
        <f>AA30</f>
        <v>0</v>
      </c>
      <c r="AM30" s="362">
        <f>AL30*AJ30/100</f>
        <v>0</v>
      </c>
      <c r="AN30" s="355">
        <f>SUM(AM30,AM31)</f>
        <v>0</v>
      </c>
      <c r="AO30" s="336" t="e">
        <f>AN30/AI34*100</f>
        <v>#DIV/0!</v>
      </c>
      <c r="AQ30" s="268"/>
    </row>
    <row r="31" spans="1:51" ht="12.2" hidden="1" customHeight="1" x14ac:dyDescent="0.2">
      <c r="A31" s="293">
        <v>1.6</v>
      </c>
      <c r="B31" s="310">
        <f t="shared" si="22"/>
        <v>53.3</v>
      </c>
      <c r="C31" s="310">
        <f t="shared" si="23"/>
        <v>2.7</v>
      </c>
      <c r="D31" s="310">
        <v>11.6</v>
      </c>
      <c r="E31" s="310">
        <f t="shared" si="24"/>
        <v>89.2</v>
      </c>
      <c r="F31" s="311">
        <f t="shared" si="25"/>
        <v>2.68</v>
      </c>
      <c r="H31" s="318"/>
      <c r="I31" s="318"/>
      <c r="J31" s="318"/>
      <c r="K31" s="320" t="s">
        <v>187</v>
      </c>
      <c r="L31" s="318"/>
      <c r="M31" s="318"/>
      <c r="N31" s="318"/>
      <c r="O31" s="318"/>
      <c r="P31" s="320" t="s">
        <v>187</v>
      </c>
      <c r="Q31" s="318"/>
      <c r="R31" s="321" t="s">
        <v>78</v>
      </c>
      <c r="S31" s="318"/>
      <c r="T31" s="745"/>
      <c r="U31" s="347"/>
      <c r="V31" s="755"/>
      <c r="W31" s="318"/>
      <c r="X31" s="318"/>
      <c r="Y31" s="745"/>
      <c r="Z31" s="745"/>
      <c r="AA31" s="755"/>
      <c r="AB31" s="301"/>
      <c r="AC31" s="301"/>
      <c r="AE31" s="344" t="s">
        <v>280</v>
      </c>
      <c r="AH31" s="292"/>
      <c r="AJ31" s="341">
        <v>5</v>
      </c>
      <c r="AK31" s="343">
        <f>AL31*AJ31/100</f>
        <v>0</v>
      </c>
      <c r="AL31" s="342">
        <f>V30</f>
        <v>0</v>
      </c>
      <c r="AM31" s="337">
        <f>AL31*AJ31/100</f>
        <v>0</v>
      </c>
      <c r="AP31" s="292"/>
      <c r="AQ31" s="292"/>
      <c r="AS31" s="292"/>
      <c r="AT31" s="292"/>
    </row>
    <row r="32" spans="1:51" ht="12.2" hidden="1" customHeight="1" x14ac:dyDescent="0.2">
      <c r="A32" s="293">
        <v>1.5</v>
      </c>
      <c r="B32" s="310">
        <f t="shared" si="22"/>
        <v>50</v>
      </c>
      <c r="C32" s="310">
        <f t="shared" si="23"/>
        <v>2.5</v>
      </c>
      <c r="D32" s="310">
        <v>11.5</v>
      </c>
      <c r="E32" s="310">
        <f t="shared" si="24"/>
        <v>88.5</v>
      </c>
      <c r="F32" s="311">
        <f t="shared" si="25"/>
        <v>2.66</v>
      </c>
      <c r="H32" s="318"/>
      <c r="I32" s="315"/>
      <c r="J32" s="315">
        <f>SUM(J6,J12,J18,J24,J30)</f>
        <v>0</v>
      </c>
      <c r="K32" s="318" t="s">
        <v>14</v>
      </c>
      <c r="L32" s="319">
        <f>IF(H30=100,SUM(L6,L12,L18,L24,L30),IF(H30&lt;&gt;100,"Revisa las Ponderaciones"))</f>
        <v>0</v>
      </c>
      <c r="M32" s="318"/>
      <c r="N32" s="315"/>
      <c r="O32" s="326">
        <f>SUM(O6,O12,O18,O24,O30)</f>
        <v>0</v>
      </c>
      <c r="P32" s="315" t="s">
        <v>14</v>
      </c>
      <c r="Q32" s="319">
        <f>IF(M30=100,SUM(Q6,Q12,Q18,Q24,Q30),IF(M30&lt;&gt;100,"Revisa las Ponderaciones"))</f>
        <v>0</v>
      </c>
      <c r="R32" s="318"/>
      <c r="S32" s="321"/>
      <c r="T32" s="321"/>
      <c r="U32" s="318" t="s">
        <v>170</v>
      </c>
      <c r="V32" s="318" t="str">
        <f>IF(V30="Revisa las Ponderaciones","Aplica la Evaluación",IF(V30&gt;0,VLOOKUP(V30,E$1:G$5,3),"Aplica la Evaluación"))</f>
        <v>Aplica la Evaluación</v>
      </c>
      <c r="W32" s="318"/>
      <c r="X32" s="321"/>
      <c r="Y32" s="321"/>
      <c r="Z32" s="318" t="s">
        <v>170</v>
      </c>
      <c r="AA32" s="315" t="str">
        <f>IF(AA30="Revisa las Ponderaciones","Aplica la Evaluación",IF(AA30&gt;0,VLOOKUP(AA30,E1:G5,3),"Aplica la Evaluación"))</f>
        <v>Aplica la Evaluación</v>
      </c>
      <c r="AG32" s="268">
        <f>AH28+AH29</f>
        <v>25</v>
      </c>
      <c r="AH32" s="293">
        <f>IF(AL28&gt;0,16.5,0)</f>
        <v>0</v>
      </c>
      <c r="AI32" s="293">
        <f>IF(AL30&gt;0,5,0)</f>
        <v>0</v>
      </c>
      <c r="AJ32" s="268">
        <f>AJ30+AJ31</f>
        <v>10</v>
      </c>
      <c r="AK32" s="301">
        <v>5</v>
      </c>
      <c r="AL32" s="333">
        <f>'RES.CAPACITACION'!J20</f>
        <v>0</v>
      </c>
      <c r="AM32" s="337">
        <f>AL32*AK34/100</f>
        <v>0</v>
      </c>
      <c r="AN32" s="358">
        <f>AL32*AK34/100</f>
        <v>0</v>
      </c>
      <c r="AO32" s="359" t="e">
        <f>AN32/AK34*100</f>
        <v>#DIV/0!</v>
      </c>
      <c r="AP32" s="295" t="e">
        <f>AN33/SUM(AH34,AI34,AK34)*100</f>
        <v>#DIV/0!</v>
      </c>
      <c r="AQ32" s="357" t="e">
        <f>VLOOKUP(AP32,E1:G5,3)</f>
        <v>#DIV/0!</v>
      </c>
      <c r="AS32" s="292"/>
      <c r="AT32" s="292"/>
    </row>
    <row r="33" spans="1:46" ht="12.2" hidden="1" customHeight="1" x14ac:dyDescent="0.2">
      <c r="A33" s="293">
        <v>1.4</v>
      </c>
      <c r="B33" s="310">
        <f t="shared" si="22"/>
        <v>46.7</v>
      </c>
      <c r="C33" s="310">
        <f t="shared" si="23"/>
        <v>2.2999999999999998</v>
      </c>
      <c r="D33" s="310">
        <v>11.4</v>
      </c>
      <c r="E33" s="310">
        <f t="shared" si="24"/>
        <v>87.7</v>
      </c>
      <c r="F33" s="311">
        <f t="shared" si="25"/>
        <v>2.63</v>
      </c>
      <c r="H33" s="321" t="s">
        <v>268</v>
      </c>
      <c r="I33" s="315"/>
      <c r="J33" s="318"/>
      <c r="K33" s="318" t="s">
        <v>170</v>
      </c>
      <c r="L33" s="318" t="str">
        <f>IF(L32="Revisa las Ponderaciones","Aplica la evaluación",IF(L32&gt;0,VLOOKUP(L32,E1:G5,3),"Aplica la evaluación"))</f>
        <v>Aplica la evaluación</v>
      </c>
      <c r="M33" s="320" t="s">
        <v>17</v>
      </c>
      <c r="N33" s="318"/>
      <c r="O33" s="315"/>
      <c r="P33" s="318" t="s">
        <v>170</v>
      </c>
      <c r="Q33" s="318" t="str">
        <f>IF(Q32="Revisa las Ponderaciones","Aplica la Evaluación",IF(Q32&gt;0,VLOOKUP(Q32,E1:G5,3),"Aplica la evaluación"))</f>
        <v>Aplica la evaluación</v>
      </c>
      <c r="R33" s="745" t="s">
        <v>265</v>
      </c>
      <c r="S33" s="745"/>
      <c r="T33" s="745"/>
      <c r="U33" s="745"/>
      <c r="V33" s="745"/>
      <c r="W33" s="745" t="s">
        <v>266</v>
      </c>
      <c r="X33" s="745"/>
      <c r="Y33" s="745"/>
      <c r="Z33" s="745"/>
      <c r="AA33" s="745"/>
      <c r="AE33" s="293" t="s">
        <v>281</v>
      </c>
      <c r="AG33" s="292"/>
      <c r="AH33" s="293">
        <f>IF(AL29&gt;0,8.5,0)</f>
        <v>0</v>
      </c>
      <c r="AI33" s="293">
        <f>IF(AL31&gt;0,5,0)</f>
        <v>0</v>
      </c>
      <c r="AJ33" s="268"/>
      <c r="AK33" s="292">
        <f>IF(AL32&gt;1,5,0)</f>
        <v>0</v>
      </c>
      <c r="AM33" s="354">
        <f>SUM(AM28:AM32)</f>
        <v>0</v>
      </c>
      <c r="AN33" s="311">
        <f>SUM(AN28,AN30,AN32)</f>
        <v>0</v>
      </c>
      <c r="AO33" s="334"/>
      <c r="AP33" s="292"/>
      <c r="AQ33" s="306"/>
      <c r="AS33" s="292"/>
      <c r="AT33" s="292"/>
    </row>
    <row r="34" spans="1:46" ht="12.2" hidden="1" customHeight="1" x14ac:dyDescent="0.2">
      <c r="A34" s="293">
        <v>1.3</v>
      </c>
      <c r="B34" s="310">
        <f t="shared" si="22"/>
        <v>43.3</v>
      </c>
      <c r="C34" s="310">
        <f t="shared" si="23"/>
        <v>2.2000000000000002</v>
      </c>
      <c r="D34" s="310">
        <v>11.3</v>
      </c>
      <c r="E34" s="310">
        <f t="shared" si="24"/>
        <v>86.9</v>
      </c>
      <c r="F34" s="311">
        <f t="shared" si="25"/>
        <v>2.61</v>
      </c>
      <c r="H34" s="322" t="s">
        <v>259</v>
      </c>
      <c r="I34" s="322"/>
      <c r="J34" s="322"/>
      <c r="K34" s="318"/>
      <c r="L34" s="318"/>
      <c r="M34" s="754" t="s">
        <v>260</v>
      </c>
      <c r="N34" s="754"/>
      <c r="O34" s="754"/>
      <c r="P34" s="754"/>
      <c r="Q34" s="754"/>
      <c r="S34" s="306"/>
      <c r="T34" s="306"/>
      <c r="U34" s="306"/>
      <c r="V34" s="306"/>
      <c r="X34" s="306"/>
      <c r="Y34" s="306"/>
      <c r="Z34" s="306"/>
      <c r="AA34" s="306"/>
      <c r="AB34" s="306"/>
      <c r="AC34" s="306"/>
      <c r="AD34" s="313"/>
      <c r="AH34" s="293">
        <f>AH32+AH33</f>
        <v>0</v>
      </c>
      <c r="AI34" s="293">
        <f>AI32+AI33</f>
        <v>0</v>
      </c>
      <c r="AJ34" s="268"/>
      <c r="AK34" s="356">
        <f>SUM(AK33)</f>
        <v>0</v>
      </c>
      <c r="AL34" s="295"/>
      <c r="AM34" s="268"/>
      <c r="AN34" s="268"/>
      <c r="AO34" s="268"/>
      <c r="AP34" s="306"/>
      <c r="AQ34" s="306"/>
      <c r="AS34" s="292"/>
      <c r="AT34" s="292"/>
    </row>
    <row r="35" spans="1:46" ht="12.2" hidden="1" customHeight="1" x14ac:dyDescent="0.2">
      <c r="A35" s="293">
        <v>1.2</v>
      </c>
      <c r="B35" s="310">
        <f t="shared" si="22"/>
        <v>40</v>
      </c>
      <c r="C35" s="310">
        <f t="shared" si="23"/>
        <v>2</v>
      </c>
      <c r="D35" s="310">
        <v>11.2</v>
      </c>
      <c r="E35" s="310">
        <f t="shared" si="24"/>
        <v>86.2</v>
      </c>
      <c r="F35" s="311">
        <f t="shared" si="25"/>
        <v>2.59</v>
      </c>
      <c r="H35" s="293" t="s">
        <v>269</v>
      </c>
      <c r="J35" s="306">
        <v>16.5</v>
      </c>
      <c r="K35" s="306" t="s">
        <v>270</v>
      </c>
      <c r="M35" s="293" t="s">
        <v>269</v>
      </c>
      <c r="O35" s="306">
        <v>8.5</v>
      </c>
      <c r="P35" s="306" t="s">
        <v>271</v>
      </c>
      <c r="S35" s="306"/>
      <c r="T35" s="306"/>
      <c r="U35" s="306"/>
      <c r="V35" s="306"/>
      <c r="X35" s="306"/>
      <c r="Y35" s="306"/>
      <c r="Z35" s="306"/>
      <c r="AA35" s="306"/>
      <c r="AB35" s="306"/>
      <c r="AC35" s="306"/>
      <c r="AD35" s="292"/>
      <c r="AG35" s="292"/>
      <c r="AI35" s="268"/>
      <c r="AJ35" s="268"/>
      <c r="AP35" s="306"/>
      <c r="AQ35" s="306"/>
      <c r="AS35" s="292"/>
      <c r="AT35" s="292"/>
    </row>
    <row r="36" spans="1:46" ht="12.2" hidden="1" customHeight="1" x14ac:dyDescent="0.2">
      <c r="A36" s="293">
        <v>1.1000000000000001</v>
      </c>
      <c r="B36" s="310">
        <f t="shared" si="22"/>
        <v>36.700000000000003</v>
      </c>
      <c r="C36" s="310">
        <f t="shared" si="23"/>
        <v>1.8</v>
      </c>
      <c r="D36" s="310">
        <v>11.1</v>
      </c>
      <c r="E36" s="310">
        <f t="shared" si="24"/>
        <v>85.4</v>
      </c>
      <c r="F36" s="311">
        <f t="shared" si="25"/>
        <v>2.56</v>
      </c>
      <c r="H36" s="293" t="s">
        <v>272</v>
      </c>
      <c r="J36" s="306">
        <v>5</v>
      </c>
      <c r="K36" s="306" t="s">
        <v>270</v>
      </c>
      <c r="L36" s="304"/>
      <c r="M36" s="293" t="s">
        <v>274</v>
      </c>
      <c r="N36" s="306"/>
      <c r="O36" s="306">
        <v>5</v>
      </c>
      <c r="P36" s="306" t="s">
        <v>273</v>
      </c>
      <c r="Q36" s="306"/>
      <c r="T36" s="293"/>
      <c r="AD36" s="292"/>
      <c r="AG36" s="292"/>
      <c r="AI36" s="268"/>
      <c r="AJ36" s="268"/>
      <c r="AL36" s="295"/>
      <c r="AM36" s="268"/>
      <c r="AN36" s="268"/>
      <c r="AO36" s="268"/>
      <c r="AP36" s="306"/>
      <c r="AQ36" s="306"/>
    </row>
    <row r="37" spans="1:46" ht="12.2" hidden="1" customHeight="1" x14ac:dyDescent="0.2">
      <c r="A37" s="293">
        <v>1</v>
      </c>
      <c r="B37" s="310">
        <f t="shared" si="22"/>
        <v>33.299999999999997</v>
      </c>
      <c r="C37" s="310">
        <f t="shared" si="23"/>
        <v>1.7</v>
      </c>
      <c r="D37" s="310">
        <v>11</v>
      </c>
      <c r="E37" s="310">
        <f t="shared" si="24"/>
        <v>84.6</v>
      </c>
      <c r="F37" s="311">
        <f t="shared" si="25"/>
        <v>2.54</v>
      </c>
      <c r="I37" s="306"/>
      <c r="J37" s="306"/>
      <c r="K37" s="306"/>
      <c r="L37" s="306"/>
      <c r="Q37" s="306"/>
      <c r="T37" s="293"/>
      <c r="AD37" s="292"/>
      <c r="AG37" s="292"/>
      <c r="AI37" s="268"/>
      <c r="AJ37" s="268"/>
      <c r="AL37" s="295"/>
      <c r="AM37" s="268"/>
      <c r="AN37" s="268"/>
      <c r="AO37" s="268"/>
      <c r="AP37" s="306"/>
      <c r="AQ37" s="306"/>
    </row>
    <row r="38" spans="1:46" ht="12.2" hidden="1" customHeight="1" x14ac:dyDescent="0.2">
      <c r="A38" s="293">
        <v>0.9</v>
      </c>
      <c r="B38" s="310">
        <f t="shared" si="22"/>
        <v>30</v>
      </c>
      <c r="C38" s="310">
        <f t="shared" si="23"/>
        <v>1.5</v>
      </c>
      <c r="D38" s="310">
        <v>10.9</v>
      </c>
      <c r="E38" s="310">
        <f t="shared" si="24"/>
        <v>83.8</v>
      </c>
      <c r="F38" s="311">
        <f t="shared" si="25"/>
        <v>2.5099999999999998</v>
      </c>
      <c r="I38" s="306"/>
      <c r="J38" s="306"/>
      <c r="K38" s="306"/>
      <c r="L38" s="306"/>
      <c r="T38" s="293"/>
      <c r="AD38" s="292"/>
      <c r="AG38" s="292"/>
      <c r="AH38" s="292"/>
      <c r="AJ38" s="293" t="s">
        <v>23</v>
      </c>
      <c r="AL38" s="292"/>
      <c r="AM38" s="268" t="s">
        <v>69</v>
      </c>
      <c r="AN38" s="268">
        <v>0</v>
      </c>
      <c r="AO38" s="268">
        <v>5</v>
      </c>
      <c r="AP38" s="306"/>
      <c r="AQ38" s="306"/>
    </row>
    <row r="39" spans="1:46" ht="12.2" hidden="1" customHeight="1" x14ac:dyDescent="0.2">
      <c r="A39" s="293">
        <v>0.8</v>
      </c>
      <c r="B39" s="310">
        <f t="shared" si="22"/>
        <v>26.7</v>
      </c>
      <c r="C39" s="310">
        <f t="shared" si="23"/>
        <v>1.3</v>
      </c>
      <c r="D39" s="310">
        <v>10.8</v>
      </c>
      <c r="E39" s="310">
        <f t="shared" si="24"/>
        <v>83.1</v>
      </c>
      <c r="F39" s="311">
        <f t="shared" si="25"/>
        <v>2.4900000000000002</v>
      </c>
      <c r="I39" s="306"/>
      <c r="J39" s="306"/>
      <c r="K39" s="306"/>
      <c r="L39" s="306"/>
      <c r="T39" s="293"/>
      <c r="AD39" s="292"/>
      <c r="AF39" s="293" t="s">
        <v>70</v>
      </c>
      <c r="AJ39" s="298">
        <f>'MET-INDIVIDUALES'!B59</f>
        <v>0</v>
      </c>
      <c r="AL39" s="292"/>
      <c r="AM39" s="268">
        <v>10</v>
      </c>
      <c r="AN39" s="268">
        <v>10</v>
      </c>
      <c r="AO39" s="268">
        <v>8.75</v>
      </c>
      <c r="AP39" s="306"/>
      <c r="AQ39" s="306"/>
    </row>
    <row r="40" spans="1:46" ht="12.2" hidden="1" customHeight="1" x14ac:dyDescent="0.2">
      <c r="A40" s="293">
        <v>0.7</v>
      </c>
      <c r="B40" s="310">
        <f t="shared" si="22"/>
        <v>23.3</v>
      </c>
      <c r="C40" s="310">
        <f t="shared" si="23"/>
        <v>1.2</v>
      </c>
      <c r="D40" s="310">
        <v>10.7</v>
      </c>
      <c r="E40" s="310">
        <f t="shared" si="24"/>
        <v>82.3</v>
      </c>
      <c r="F40" s="311">
        <f t="shared" si="25"/>
        <v>2.4700000000000002</v>
      </c>
      <c r="T40" s="293"/>
      <c r="AD40" s="292"/>
      <c r="AE40" s="313"/>
      <c r="AF40" s="293" t="s">
        <v>71</v>
      </c>
      <c r="AJ40" s="298">
        <f>'MET-INDIVIDUALES'!B60</f>
        <v>0</v>
      </c>
      <c r="AM40" s="268">
        <v>20</v>
      </c>
      <c r="AN40" s="292">
        <v>20</v>
      </c>
      <c r="AO40" s="268">
        <v>17.5</v>
      </c>
      <c r="AP40" s="306"/>
      <c r="AQ40" s="306"/>
    </row>
    <row r="41" spans="1:46" ht="12.2" hidden="1" customHeight="1" x14ac:dyDescent="0.2">
      <c r="A41" s="293">
        <v>0.6</v>
      </c>
      <c r="B41" s="310">
        <f t="shared" si="22"/>
        <v>20</v>
      </c>
      <c r="C41" s="310">
        <f t="shared" si="23"/>
        <v>1</v>
      </c>
      <c r="D41" s="310">
        <v>10.6</v>
      </c>
      <c r="E41" s="310">
        <f t="shared" si="24"/>
        <v>81.5</v>
      </c>
      <c r="F41" s="311">
        <f t="shared" si="25"/>
        <v>2.4500000000000002</v>
      </c>
      <c r="T41" s="293"/>
      <c r="AD41" s="292"/>
      <c r="AE41" s="292"/>
      <c r="AF41" s="293" t="s">
        <v>74</v>
      </c>
      <c r="AJ41" s="298">
        <f>'MET-INDIVIDUALES'!B61</f>
        <v>0</v>
      </c>
      <c r="AM41" s="292">
        <v>10</v>
      </c>
      <c r="AN41" s="292">
        <v>10</v>
      </c>
      <c r="AO41" s="268">
        <v>8.75</v>
      </c>
    </row>
    <row r="42" spans="1:46" ht="12.2" hidden="1" customHeight="1" x14ac:dyDescent="0.2">
      <c r="A42" s="293">
        <v>0.5</v>
      </c>
      <c r="B42" s="310">
        <f t="shared" si="22"/>
        <v>16.7</v>
      </c>
      <c r="C42" s="310">
        <f t="shared" si="23"/>
        <v>0.8</v>
      </c>
      <c r="D42" s="310">
        <v>10.5</v>
      </c>
      <c r="E42" s="310">
        <f t="shared" si="24"/>
        <v>80.8</v>
      </c>
      <c r="F42" s="311">
        <f t="shared" si="25"/>
        <v>2.42</v>
      </c>
      <c r="R42" s="293" t="str">
        <f>IF('CRIT.PRINC RECT_Sup-Jerar'!J13="EJEMPLAR",4,IF('CRIT.PRINC RECT_Sup-Jerar'!J13="APROPIADO",3,IF('CRIT.PRINC RECT_Sup-Jerar'!J13="MEJORABLE",2,IF('CRIT.PRINC RECT_Sup-Jerar'!J13="LIMITADO",1,""))))</f>
        <v/>
      </c>
      <c r="S42" s="311">
        <f>IF(T42=0,0,$U$47/$T$48)</f>
        <v>0</v>
      </c>
      <c r="T42" s="293">
        <f>COUNTIF(R42,"&gt;=1")</f>
        <v>0</v>
      </c>
      <c r="U42" s="306" t="s">
        <v>13</v>
      </c>
      <c r="V42" s="294">
        <f>IF(T42=1,LOOKUP(R42,$B$8:$C$11))*S42/100</f>
        <v>0</v>
      </c>
      <c r="W42" s="294"/>
      <c r="X42" s="294"/>
      <c r="Y42" s="294"/>
      <c r="Z42" s="294"/>
      <c r="AA42" s="294"/>
      <c r="AB42" s="294"/>
      <c r="AC42" s="294"/>
      <c r="AD42" s="292"/>
      <c r="AE42" s="292"/>
      <c r="AF42" s="293" t="s">
        <v>72</v>
      </c>
      <c r="AJ42" s="298">
        <f>'MET-INDIVIDUALES'!B62</f>
        <v>0</v>
      </c>
      <c r="AM42" s="292">
        <f>IF(AND(AN8,AL32),1,0)</f>
        <v>0</v>
      </c>
      <c r="AN42" s="292">
        <f>IF(OR(AN8,AL32),1,0)</f>
        <v>0</v>
      </c>
      <c r="AO42" s="268">
        <f>SUM(AM42:AN42)</f>
        <v>0</v>
      </c>
    </row>
    <row r="43" spans="1:46" ht="12.2" hidden="1" customHeight="1" x14ac:dyDescent="0.2">
      <c r="A43" s="293">
        <v>0.4</v>
      </c>
      <c r="B43" s="310">
        <f t="shared" si="22"/>
        <v>13.3</v>
      </c>
      <c r="C43" s="310">
        <f t="shared" si="23"/>
        <v>0.7</v>
      </c>
      <c r="D43" s="310">
        <v>10.4</v>
      </c>
      <c r="E43" s="310">
        <f t="shared" si="24"/>
        <v>80</v>
      </c>
      <c r="F43" s="311">
        <f t="shared" si="25"/>
        <v>2.4</v>
      </c>
      <c r="R43" s="293" t="str">
        <f>IF('CRIT.PRINC RECT_Sup-Jerar'!J14="EJEMPLAR",4,IF('CRIT.PRINC RECT_Sup-Jerar'!J14="APROPIADO",3,IF('CRIT.PRINC RECT_Sup-Jerar'!J14="MEJORABLE",2,IF('CRIT.PRINC RECT_Sup-Jerar'!J14="LIMITADO",1,""))))</f>
        <v/>
      </c>
      <c r="S43" s="311">
        <f>IF(T43=0,0,U47/T48)</f>
        <v>0</v>
      </c>
      <c r="T43" s="293">
        <f>COUNTIF(R43,"&gt;=1")</f>
        <v>0</v>
      </c>
      <c r="V43" s="294">
        <f t="shared" ref="V43:V47" si="33">IF(T43=1,LOOKUP(R43,$B$8:$C$11))*S43/100</f>
        <v>0</v>
      </c>
      <c r="W43" s="294"/>
      <c r="X43" s="294"/>
      <c r="Y43" s="294"/>
      <c r="Z43" s="294"/>
      <c r="AA43" s="294"/>
      <c r="AB43" s="294"/>
      <c r="AC43" s="294"/>
      <c r="AD43" s="292"/>
      <c r="AF43" s="293" t="s">
        <v>75</v>
      </c>
      <c r="AJ43" s="298">
        <f>'MET-INDIVIDUALES'!B63</f>
        <v>0</v>
      </c>
      <c r="AM43" s="292">
        <f>SUM(AM39,AM40,AM41,)</f>
        <v>40</v>
      </c>
      <c r="AN43" s="292">
        <f>SUM(AN39,AN40,AN41,)</f>
        <v>40</v>
      </c>
      <c r="AO43" s="268">
        <f>SUM(AO39,AO40,AO41,)</f>
        <v>35</v>
      </c>
    </row>
    <row r="44" spans="1:46" ht="12.2" hidden="1" customHeight="1" x14ac:dyDescent="0.2">
      <c r="A44" s="293">
        <v>0.3</v>
      </c>
      <c r="B44" s="310">
        <f t="shared" si="22"/>
        <v>10</v>
      </c>
      <c r="C44" s="310">
        <f t="shared" si="23"/>
        <v>0.5</v>
      </c>
      <c r="D44" s="310">
        <v>10.3</v>
      </c>
      <c r="E44" s="310">
        <f t="shared" si="24"/>
        <v>79.2</v>
      </c>
      <c r="F44" s="311">
        <f t="shared" si="25"/>
        <v>2.38</v>
      </c>
      <c r="R44" s="293" t="str">
        <f>IF('CRIT.PRINC RECT_Sup-Jerar'!J15="EJEMPLAR",4,IF('CRIT.PRINC RECT_Sup-Jerar'!J15="APROPIADO",3,IF('CRIT.PRINC RECT_Sup-Jerar'!J15="MEJORABLE",2,IF('CRIT.PRINC RECT_Sup-Jerar'!J15="LIMITADO",1,""))))</f>
        <v/>
      </c>
      <c r="S44" s="311">
        <f>IF(T44=0,0,U47/T48)</f>
        <v>0</v>
      </c>
      <c r="T44" s="293">
        <f>COUNTIF(R44,"&gt;=1")</f>
        <v>0</v>
      </c>
      <c r="V44" s="294">
        <f t="shared" si="33"/>
        <v>0</v>
      </c>
      <c r="W44" s="294"/>
      <c r="X44" s="294"/>
      <c r="Y44" s="294"/>
      <c r="Z44" s="294"/>
      <c r="AA44" s="294"/>
      <c r="AB44" s="294"/>
      <c r="AC44" s="294"/>
      <c r="AD44" s="292"/>
      <c r="AF44" s="298" t="s">
        <v>76</v>
      </c>
      <c r="AJ44" s="298">
        <f>'MET-INDIVIDUALES'!B64</f>
        <v>0</v>
      </c>
      <c r="AL44" s="314"/>
      <c r="AM44" s="268"/>
      <c r="AN44" s="292"/>
      <c r="AO44" s="268"/>
    </row>
    <row r="45" spans="1:46" ht="12.2" hidden="1" customHeight="1" x14ac:dyDescent="0.2">
      <c r="A45" s="293">
        <v>0.2</v>
      </c>
      <c r="B45" s="310">
        <f t="shared" si="22"/>
        <v>6.7</v>
      </c>
      <c r="C45" s="310">
        <f t="shared" si="23"/>
        <v>0.3</v>
      </c>
      <c r="D45" s="310">
        <v>10.199999999999999</v>
      </c>
      <c r="E45" s="310">
        <f t="shared" si="24"/>
        <v>78.5</v>
      </c>
      <c r="F45" s="311">
        <f t="shared" si="25"/>
        <v>2.36</v>
      </c>
      <c r="R45" s="293" t="str">
        <f>IF('CRIT.PRINC RECT_Sup-Jerar'!J16="EJEMPLAR",4,IF('CRIT.PRINC RECT_Sup-Jerar'!J16="APROPIADO",3,IF('CRIT.PRINC RECT_Sup-Jerar'!J16="MEJORABLE",2,IF('CRIT.PRINC RECT_Sup-Jerar'!J16="LIMITADO",1,""))))</f>
        <v/>
      </c>
      <c r="S45" s="311">
        <f>IF(T45=0,0,$U$6/$T$7)</f>
        <v>0</v>
      </c>
      <c r="T45" s="293">
        <f t="shared" ref="T45:T47" si="34">COUNTIF(R45,"&gt;=1")</f>
        <v>0</v>
      </c>
      <c r="V45" s="294">
        <f t="shared" si="33"/>
        <v>0</v>
      </c>
      <c r="W45" s="294"/>
      <c r="X45" s="294"/>
      <c r="Y45" s="294"/>
      <c r="Z45" s="294"/>
      <c r="AA45" s="294"/>
      <c r="AB45" s="294"/>
      <c r="AC45" s="294"/>
      <c r="AE45" s="292"/>
      <c r="AF45" s="298" t="s">
        <v>77</v>
      </c>
      <c r="AJ45" s="298">
        <f>'MET-INDIVIDUALES'!B65</f>
        <v>0</v>
      </c>
      <c r="AL45" s="314"/>
      <c r="AN45" s="268"/>
      <c r="AO45" s="268"/>
    </row>
    <row r="46" spans="1:46" ht="12.2" hidden="1" customHeight="1" x14ac:dyDescent="0.2">
      <c r="A46" s="293">
        <v>0.1</v>
      </c>
      <c r="B46" s="310">
        <f t="shared" si="22"/>
        <v>3.3</v>
      </c>
      <c r="C46" s="310">
        <f t="shared" si="23"/>
        <v>0.2</v>
      </c>
      <c r="D46" s="310">
        <v>10.1</v>
      </c>
      <c r="E46" s="310">
        <f t="shared" si="24"/>
        <v>77.7</v>
      </c>
      <c r="F46" s="311">
        <f t="shared" si="25"/>
        <v>2.33</v>
      </c>
      <c r="R46" s="293" t="str">
        <f>IF('CRIT.PRINC RECT_Sup-Jerar'!J17="EJEMPLAR",4,IF('CRIT.PRINC RECT_Sup-Jerar'!J17="APROPIADO",3,IF('CRIT.PRINC RECT_Sup-Jerar'!J17="MEJORABLE",2,IF('CRIT.PRINC RECT_Sup-Jerar'!J17="LIMITADO",1,""))))</f>
        <v/>
      </c>
      <c r="S46" s="311">
        <f>IF(T46=0,0,$U$6/$T$7)</f>
        <v>0</v>
      </c>
      <c r="T46" s="293">
        <f t="shared" si="34"/>
        <v>0</v>
      </c>
      <c r="V46" s="294">
        <f t="shared" si="33"/>
        <v>0</v>
      </c>
      <c r="W46" s="294"/>
      <c r="X46" s="294"/>
      <c r="Y46" s="294"/>
      <c r="Z46" s="294"/>
      <c r="AA46" s="294"/>
      <c r="AB46" s="294"/>
      <c r="AC46" s="294"/>
      <c r="AE46" s="292"/>
      <c r="AF46" s="292"/>
      <c r="AK46" s="293" t="s">
        <v>258</v>
      </c>
      <c r="AL46" s="306"/>
      <c r="AM46" s="268"/>
      <c r="AN46" s="292"/>
      <c r="AO46" s="268"/>
    </row>
    <row r="47" spans="1:46" ht="12.2" hidden="1" customHeight="1" x14ac:dyDescent="0.2">
      <c r="A47" s="293">
        <v>0</v>
      </c>
      <c r="B47" s="310">
        <f t="shared" si="22"/>
        <v>0</v>
      </c>
      <c r="C47" s="310">
        <f t="shared" si="23"/>
        <v>0</v>
      </c>
      <c r="D47" s="310">
        <v>10</v>
      </c>
      <c r="E47" s="310">
        <f t="shared" si="24"/>
        <v>76.900000000000006</v>
      </c>
      <c r="F47" s="311">
        <f t="shared" si="25"/>
        <v>2.31</v>
      </c>
      <c r="R47" s="293" t="str">
        <f>IF('CRIT.PRINC RECT_Sup-Jerar'!J18="EJEMPLAR",4,IF('CRIT.PRINC RECT_Sup-Jerar'!J18="APROPIADO",3,IF('CRIT.PRINC RECT_Sup-Jerar'!J18="MEJORABLE",2,IF('CRIT.PRINC RECT_Sup-Jerar'!J18="LIMITADO",1,""))))</f>
        <v/>
      </c>
      <c r="S47" s="311">
        <f>IF(T47=0,0,$U$6/$T$7)</f>
        <v>0</v>
      </c>
      <c r="T47" s="293">
        <f t="shared" si="34"/>
        <v>0</v>
      </c>
      <c r="U47" s="268">
        <v>20</v>
      </c>
      <c r="V47" s="294">
        <f t="shared" si="33"/>
        <v>0</v>
      </c>
      <c r="W47" s="294"/>
      <c r="X47" s="294"/>
      <c r="Y47" s="294"/>
      <c r="Z47" s="294"/>
      <c r="AA47" s="294"/>
      <c r="AB47" s="294"/>
      <c r="AC47" s="294"/>
      <c r="AE47" s="292"/>
      <c r="AF47" s="292"/>
      <c r="AN47" s="268"/>
      <c r="AO47" s="268"/>
    </row>
    <row r="48" spans="1:46" ht="12.2" hidden="1" customHeight="1" x14ac:dyDescent="0.2">
      <c r="D48" s="310">
        <v>9.9</v>
      </c>
      <c r="E48" s="310">
        <f t="shared" si="24"/>
        <v>76.2</v>
      </c>
      <c r="F48" s="311">
        <f t="shared" si="25"/>
        <v>2.29</v>
      </c>
      <c r="T48" s="268">
        <f>SUM(T42:T47)</f>
        <v>0</v>
      </c>
      <c r="U48" s="306" t="s">
        <v>228</v>
      </c>
      <c r="V48" s="301" t="str">
        <f>IF(T48&gt;0,SUM(V42:V47),"Verifica la Evaluación")</f>
        <v>Verifica la Evaluación</v>
      </c>
      <c r="W48" s="301"/>
      <c r="X48" s="301"/>
      <c r="Y48" s="301"/>
      <c r="Z48" s="301"/>
      <c r="AA48" s="301"/>
      <c r="AB48" s="301"/>
      <c r="AC48" s="301"/>
      <c r="AE48" s="292"/>
      <c r="AF48" s="292"/>
      <c r="AL48" s="306"/>
      <c r="AN48" s="292"/>
      <c r="AO48" s="268"/>
    </row>
    <row r="49" spans="4:41" ht="12.2" hidden="1" customHeight="1" x14ac:dyDescent="0.2">
      <c r="D49" s="310">
        <v>9.8000000000000007</v>
      </c>
      <c r="E49" s="310">
        <f t="shared" si="24"/>
        <v>75.400000000000006</v>
      </c>
      <c r="F49" s="311">
        <f t="shared" si="25"/>
        <v>2.2599999999999998</v>
      </c>
      <c r="R49" s="293" t="str">
        <f>IF('CRIT.PRINC RECT_Sup-Jerar'!J20="EJEMPLAR",4,IF('CRIT.PRINC RECT_Sup-Jerar'!J20="APROPIADO",3,IF('CRIT.PRINC RECT_Sup-Jerar'!J20="MEJORABLE",2,IF('CRIT.PRINC RECT_Sup-Jerar'!J20="LIMITADO",1,""))))</f>
        <v/>
      </c>
      <c r="S49" s="311">
        <f>IF(T49=0,0,$U$52/$T$53)</f>
        <v>0</v>
      </c>
      <c r="T49" s="293">
        <f>COUNTIF(R49,"&gt;=1")</f>
        <v>0</v>
      </c>
      <c r="V49" s="294">
        <f>IF(T49=1,LOOKUP(R49,$B$8:$C$11))*S49/100</f>
        <v>0</v>
      </c>
      <c r="W49" s="294"/>
      <c r="X49" s="294"/>
      <c r="Y49" s="294"/>
      <c r="Z49" s="294"/>
      <c r="AA49" s="294"/>
      <c r="AB49" s="294"/>
      <c r="AC49" s="294"/>
      <c r="AE49" s="292"/>
      <c r="AN49" s="268"/>
      <c r="AO49" s="268"/>
    </row>
    <row r="50" spans="4:41" ht="12.2" hidden="1" customHeight="1" x14ac:dyDescent="0.2">
      <c r="D50" s="310">
        <v>9.6999999999999993</v>
      </c>
      <c r="E50" s="310">
        <f t="shared" si="24"/>
        <v>74.599999999999994</v>
      </c>
      <c r="F50" s="311">
        <f t="shared" si="25"/>
        <v>2.2400000000000002</v>
      </c>
      <c r="R50" s="293" t="str">
        <f>IF('CRIT.PRINC RECT_Sup-Jerar'!J21="EJEMPLAR",4,IF('CRIT.PRINC RECT_Sup-Jerar'!J21="APROPIADO",3,IF('CRIT.PRINC RECT_Sup-Jerar'!J21="MEJORABLE",2,IF('CRIT.PRINC RECT_Sup-Jerar'!J21="LIMITADO",1,""))))</f>
        <v/>
      </c>
      <c r="S50" s="311">
        <f t="shared" ref="S50:S52" si="35">IF(T50=0,0,$U$52/$T$53)</f>
        <v>0</v>
      </c>
      <c r="T50" s="293">
        <f>COUNTIF(R50,"&gt;=1")</f>
        <v>0</v>
      </c>
      <c r="V50" s="294">
        <f>IF(T50=1,LOOKUP(R50,$B$8:$C$11))*S50/100</f>
        <v>0</v>
      </c>
      <c r="W50" s="294"/>
      <c r="X50" s="294"/>
      <c r="Y50" s="294"/>
      <c r="Z50" s="294"/>
      <c r="AA50" s="294"/>
      <c r="AB50" s="294"/>
      <c r="AC50" s="294"/>
      <c r="AE50" s="292"/>
      <c r="AL50" s="306"/>
      <c r="AN50" s="292"/>
      <c r="AO50" s="268"/>
    </row>
    <row r="51" spans="4:41" ht="12.2" hidden="1" customHeight="1" x14ac:dyDescent="0.2">
      <c r="D51" s="310">
        <v>9.6</v>
      </c>
      <c r="E51" s="310">
        <f t="shared" si="24"/>
        <v>73.8</v>
      </c>
      <c r="F51" s="311">
        <f t="shared" si="25"/>
        <v>2.21</v>
      </c>
      <c r="R51" s="293" t="str">
        <f>IF('CRIT.PRINC RECT_Sup-Jerar'!J22="EJEMPLAR",4,IF('CRIT.PRINC RECT_Sup-Jerar'!J22="APROPIADO",3,IF('CRIT.PRINC RECT_Sup-Jerar'!J22="MEJORABLE",2,IF('CRIT.PRINC RECT_Sup-Jerar'!J22="LIMITADO",1,""))))</f>
        <v/>
      </c>
      <c r="S51" s="311">
        <f t="shared" si="35"/>
        <v>0</v>
      </c>
      <c r="T51" s="293">
        <f>COUNTIF(R51,"&gt;=1")</f>
        <v>0</v>
      </c>
      <c r="V51" s="294">
        <f>IF(T51=1,LOOKUP(R51,$B$8:$C$11))*S51/100</f>
        <v>0</v>
      </c>
      <c r="W51" s="294"/>
      <c r="X51" s="294"/>
      <c r="Y51" s="294"/>
      <c r="Z51" s="294"/>
      <c r="AA51" s="294"/>
      <c r="AB51" s="294"/>
      <c r="AC51" s="294"/>
      <c r="AN51" s="268"/>
      <c r="AO51" s="268"/>
    </row>
    <row r="52" spans="4:41" ht="12.2" hidden="1" customHeight="1" x14ac:dyDescent="0.2">
      <c r="D52" s="310">
        <v>9.5</v>
      </c>
      <c r="E52" s="310">
        <f t="shared" si="24"/>
        <v>73.099999999999994</v>
      </c>
      <c r="F52" s="311">
        <f t="shared" si="25"/>
        <v>2.19</v>
      </c>
      <c r="R52" s="293" t="str">
        <f>IF('CRIT.PRINC RECT_Sup-Jerar'!J23="EJEMPLAR",4,IF('CRIT.PRINC RECT_Sup-Jerar'!J23="APROPIADO",3,IF('CRIT.PRINC RECT_Sup-Jerar'!J23="MEJORABLE",2,IF('CRIT.PRINC RECT_Sup-Jerar'!J23="LIMITADO",1,""))))</f>
        <v/>
      </c>
      <c r="S52" s="311">
        <f t="shared" si="35"/>
        <v>0</v>
      </c>
      <c r="T52" s="293">
        <f>COUNTIF(R52,"&gt;=1")</f>
        <v>0</v>
      </c>
      <c r="U52" s="268">
        <v>20</v>
      </c>
      <c r="V52" s="294">
        <f>IF(T52=1,LOOKUP(R52,$B$8:$C$11))*S52/100</f>
        <v>0</v>
      </c>
      <c r="W52" s="294"/>
      <c r="X52" s="294"/>
      <c r="Y52" s="294"/>
      <c r="Z52" s="294"/>
      <c r="AA52" s="294"/>
      <c r="AB52" s="294"/>
      <c r="AC52" s="294"/>
      <c r="AN52" s="292"/>
      <c r="AO52" s="268"/>
    </row>
    <row r="53" spans="4:41" ht="12.2" hidden="1" customHeight="1" x14ac:dyDescent="0.2">
      <c r="D53" s="310">
        <v>9.4</v>
      </c>
      <c r="E53" s="310">
        <f t="shared" si="24"/>
        <v>72.3</v>
      </c>
      <c r="F53" s="311">
        <f t="shared" si="25"/>
        <v>2.17</v>
      </c>
      <c r="T53" s="268">
        <f>SUM(T49:T52)</f>
        <v>0</v>
      </c>
      <c r="U53" s="306" t="s">
        <v>229</v>
      </c>
      <c r="V53" s="301" t="str">
        <f>IF(T53&gt;0,SUM(V49:V52),"Verifica la Evaluación")</f>
        <v>Verifica la Evaluación</v>
      </c>
      <c r="W53" s="301"/>
      <c r="X53" s="301"/>
      <c r="Y53" s="301"/>
      <c r="Z53" s="301"/>
      <c r="AA53" s="301"/>
      <c r="AB53" s="301"/>
      <c r="AC53" s="301"/>
      <c r="AN53" s="268"/>
      <c r="AO53" s="268"/>
    </row>
    <row r="54" spans="4:41" ht="12.2" hidden="1" customHeight="1" x14ac:dyDescent="0.2">
      <c r="D54" s="310">
        <v>9.3000000000000007</v>
      </c>
      <c r="E54" s="310">
        <f t="shared" si="24"/>
        <v>71.5</v>
      </c>
      <c r="F54" s="311">
        <f t="shared" si="25"/>
        <v>2.15</v>
      </c>
      <c r="R54" s="293" t="str">
        <f>IF('CRIT.PRINC RECT_Sup-Jerar'!J25="EJEMPLAR",4,IF('CRIT.PRINC RECT_Sup-Jerar'!J25="APROPIADO",3,IF('CRIT.PRINC RECT_Sup-Jerar'!J25="MEJORABLE",2,IF('CRIT.PRINC RECT_Sup-Jerar'!J25="LIMITADO",1,""))))</f>
        <v/>
      </c>
      <c r="S54" s="311">
        <f>IF(T54=0,0,$U$59/$T$60)</f>
        <v>0</v>
      </c>
      <c r="T54" s="293">
        <f>COUNTIF(R54,"&gt;=1")</f>
        <v>0</v>
      </c>
      <c r="V54" s="294">
        <f>IF(T54=1,LOOKUP(R54,$B$8:$C$11))*S54/100</f>
        <v>0</v>
      </c>
      <c r="W54" s="294"/>
      <c r="X54" s="294"/>
      <c r="Y54" s="294"/>
      <c r="Z54" s="294"/>
      <c r="AA54" s="294"/>
      <c r="AB54" s="294"/>
      <c r="AC54" s="294"/>
      <c r="AN54" s="292"/>
      <c r="AO54" s="268"/>
    </row>
    <row r="55" spans="4:41" ht="12.2" hidden="1" customHeight="1" x14ac:dyDescent="0.2">
      <c r="D55" s="310">
        <v>9.1999999999999993</v>
      </c>
      <c r="E55" s="310">
        <f t="shared" si="24"/>
        <v>70.8</v>
      </c>
      <c r="F55" s="311">
        <f t="shared" si="25"/>
        <v>2.12</v>
      </c>
      <c r="R55" s="293" t="str">
        <f>IF('CRIT.PRINC RECT_Sup-Jerar'!J26="EJEMPLAR",4,IF('CRIT.PRINC RECT_Sup-Jerar'!J26="APROPIADO",3,IF('CRIT.PRINC RECT_Sup-Jerar'!J26="MEJORABLE",2,IF('CRIT.PRINC RECT_Sup-Jerar'!J26="LIMITADO",1,""))))</f>
        <v/>
      </c>
      <c r="S55" s="311">
        <f>IF(T55=0,0,$U$18/$T$19)</f>
        <v>0</v>
      </c>
      <c r="T55" s="293">
        <f t="shared" ref="T55:T59" si="36">COUNTIF(R55,"&gt;=1")</f>
        <v>0</v>
      </c>
      <c r="V55" s="294">
        <f t="shared" ref="V55:V59" si="37">IF(T55=1,LOOKUP(R55,$B$8:$C$11))*S55/100</f>
        <v>0</v>
      </c>
      <c r="W55" s="294"/>
      <c r="X55" s="294"/>
      <c r="Y55" s="294"/>
      <c r="Z55" s="294"/>
      <c r="AA55" s="294"/>
      <c r="AB55" s="294"/>
      <c r="AC55" s="294"/>
      <c r="AE55" s="292"/>
      <c r="AN55" s="268"/>
      <c r="AO55" s="268"/>
    </row>
    <row r="56" spans="4:41" ht="12.2" hidden="1" customHeight="1" x14ac:dyDescent="0.2">
      <c r="D56" s="310">
        <v>9.1</v>
      </c>
      <c r="E56" s="310">
        <f t="shared" si="24"/>
        <v>70</v>
      </c>
      <c r="F56" s="311">
        <f t="shared" si="25"/>
        <v>2.1</v>
      </c>
      <c r="R56" s="293" t="str">
        <f>IF('CRIT.PRINC RECT_Sup-Jerar'!J27="EJEMPLAR",4,IF('CRIT.PRINC RECT_Sup-Jerar'!J27="APROPIADO",3,IF('CRIT.PRINC RECT_Sup-Jerar'!J27="MEJORABLE",2,IF('CRIT.PRINC RECT_Sup-Jerar'!J27="LIMITADO",1,""))))</f>
        <v/>
      </c>
      <c r="S56" s="311">
        <f>IF(T56=0,0,$U$18/$T$19)</f>
        <v>0</v>
      </c>
      <c r="T56" s="293">
        <f t="shared" si="36"/>
        <v>0</v>
      </c>
      <c r="V56" s="294">
        <f t="shared" si="37"/>
        <v>0</v>
      </c>
      <c r="W56" s="294"/>
      <c r="X56" s="294"/>
      <c r="Y56" s="294"/>
      <c r="Z56" s="294"/>
      <c r="AA56" s="294"/>
      <c r="AB56" s="294"/>
      <c r="AC56" s="294"/>
      <c r="AN56" s="292"/>
      <c r="AO56" s="268"/>
    </row>
    <row r="57" spans="4:41" ht="12.2" hidden="1" customHeight="1" x14ac:dyDescent="0.2">
      <c r="D57" s="310">
        <v>9</v>
      </c>
      <c r="E57" s="310">
        <f t="shared" si="24"/>
        <v>69.2</v>
      </c>
      <c r="F57" s="311">
        <f t="shared" si="25"/>
        <v>2.08</v>
      </c>
      <c r="R57" s="293" t="str">
        <f>IF('CRIT.PRINC RECT_Sup-Jerar'!J28="EJEMPLAR",4,IF('CRIT.PRINC RECT_Sup-Jerar'!J28="APROPIADO",3,IF('CRIT.PRINC RECT_Sup-Jerar'!J28="MEJORABLE",2,IF('CRIT.PRINC RECT_Sup-Jerar'!J28="LIMITADO",1,""))))</f>
        <v/>
      </c>
      <c r="S57" s="311">
        <f>IF(T57=0,0,$U$18/$T$19)</f>
        <v>0</v>
      </c>
      <c r="T57" s="293">
        <f t="shared" si="36"/>
        <v>0</v>
      </c>
      <c r="V57" s="294">
        <f t="shared" si="37"/>
        <v>0</v>
      </c>
      <c r="W57" s="294"/>
      <c r="X57" s="294"/>
      <c r="Y57" s="294"/>
      <c r="Z57" s="294"/>
      <c r="AA57" s="294"/>
      <c r="AB57" s="294"/>
      <c r="AC57" s="294"/>
      <c r="AN57" s="268"/>
      <c r="AO57" s="268"/>
    </row>
    <row r="58" spans="4:41" ht="12.2" hidden="1" customHeight="1" x14ac:dyDescent="0.2">
      <c r="D58" s="310">
        <v>8.9</v>
      </c>
      <c r="E58" s="310">
        <f t="shared" si="24"/>
        <v>68.5</v>
      </c>
      <c r="F58" s="311">
        <f t="shared" si="25"/>
        <v>2.06</v>
      </c>
      <c r="R58" s="293" t="str">
        <f>IF('CRIT.PRINC RECT_Sup-Jerar'!J29="EJEMPLAR",4,IF('CRIT.PRINC RECT_Sup-Jerar'!J29="APROPIADO",3,IF('CRIT.PRINC RECT_Sup-Jerar'!J29="MEJORABLE",2,IF('CRIT.PRINC RECT_Sup-Jerar'!J29="LIMITADO",1,""))))</f>
        <v/>
      </c>
      <c r="S58" s="311">
        <f>IF(T58=0,0,$U$18/$T$19)</f>
        <v>0</v>
      </c>
      <c r="T58" s="293">
        <f t="shared" si="36"/>
        <v>0</v>
      </c>
      <c r="V58" s="294">
        <f t="shared" si="37"/>
        <v>0</v>
      </c>
      <c r="W58" s="294"/>
      <c r="X58" s="294"/>
      <c r="Y58" s="294"/>
      <c r="Z58" s="294"/>
      <c r="AA58" s="294"/>
      <c r="AB58" s="294"/>
      <c r="AC58" s="294"/>
      <c r="AN58" s="292"/>
      <c r="AO58" s="268"/>
    </row>
    <row r="59" spans="4:41" ht="12.2" hidden="1" customHeight="1" x14ac:dyDescent="0.2">
      <c r="D59" s="310">
        <v>8.8000000000000007</v>
      </c>
      <c r="E59" s="310">
        <f t="shared" si="24"/>
        <v>67.7</v>
      </c>
      <c r="F59" s="311">
        <f t="shared" si="25"/>
        <v>2.0299999999999998</v>
      </c>
      <c r="R59" s="293" t="str">
        <f>IF('CRIT.PRINC RECT_Sup-Jerar'!J30="EJEMPLAR",4,IF('CRIT.PRINC RECT_Sup-Jerar'!J30="APROPIADO",3,IF('CRIT.PRINC RECT_Sup-Jerar'!J30="MEJORABLE",2,IF('CRIT.PRINC RECT_Sup-Jerar'!J30="LIMITADO",1,""))))</f>
        <v/>
      </c>
      <c r="S59" s="311">
        <f>IF(T59=0,0,$U$18/$T$19)</f>
        <v>0</v>
      </c>
      <c r="T59" s="293">
        <f t="shared" si="36"/>
        <v>0</v>
      </c>
      <c r="U59" s="268">
        <v>20</v>
      </c>
      <c r="V59" s="294">
        <f t="shared" si="37"/>
        <v>0</v>
      </c>
      <c r="W59" s="294"/>
      <c r="X59" s="294"/>
      <c r="Y59" s="294"/>
      <c r="Z59" s="294"/>
      <c r="AA59" s="294"/>
      <c r="AB59" s="294"/>
      <c r="AC59" s="294"/>
      <c r="AN59" s="268"/>
      <c r="AO59" s="268"/>
    </row>
    <row r="60" spans="4:41" ht="12.2" hidden="1" customHeight="1" x14ac:dyDescent="0.2">
      <c r="D60" s="310">
        <v>8.6999999999999993</v>
      </c>
      <c r="E60" s="310">
        <f t="shared" si="24"/>
        <v>66.900000000000006</v>
      </c>
      <c r="F60" s="311">
        <f t="shared" si="25"/>
        <v>2.0099999999999998</v>
      </c>
      <c r="T60" s="268">
        <f>SUM(T54:T59)</f>
        <v>0</v>
      </c>
      <c r="U60" s="306" t="s">
        <v>230</v>
      </c>
      <c r="V60" s="301" t="str">
        <f>IF(T60&gt;0,SUM(V54:V59),"Verifica la Evaluación")</f>
        <v>Verifica la Evaluación</v>
      </c>
      <c r="W60" s="301"/>
      <c r="X60" s="301"/>
      <c r="Y60" s="301"/>
      <c r="Z60" s="301"/>
      <c r="AA60" s="301"/>
      <c r="AB60" s="301"/>
      <c r="AC60" s="301"/>
      <c r="AN60" s="292"/>
      <c r="AO60" s="268"/>
    </row>
    <row r="61" spans="4:41" ht="12.2" hidden="1" customHeight="1" x14ac:dyDescent="0.2">
      <c r="D61" s="310">
        <v>8.6</v>
      </c>
      <c r="E61" s="310">
        <f t="shared" si="24"/>
        <v>66.2</v>
      </c>
      <c r="F61" s="311">
        <f t="shared" si="25"/>
        <v>1.99</v>
      </c>
      <c r="R61" s="293" t="str">
        <f>IF('CRIT.PRINC RECT_Sup-Jerar'!J32="EJEMPLAR",4,IF('CRIT.PRINC RECT_Sup-Jerar'!J32="APROPIADO",3,IF('CRIT.PRINC RECT_Sup-Jerar'!J32="MEJORABLE",2,IF('CRIT.PRINC RECT_Sup-Jerar'!J32="LIMITADO",1,""))))</f>
        <v/>
      </c>
      <c r="S61" s="311">
        <f>IF(T61=0,0,$U$63/$T$64)</f>
        <v>0</v>
      </c>
      <c r="T61" s="293">
        <f>COUNTIF(R61,"&gt;=1")</f>
        <v>0</v>
      </c>
      <c r="V61" s="294">
        <f>IF(T61=1,LOOKUP(R61,$B$8:$C$11))*S61/100</f>
        <v>0</v>
      </c>
      <c r="W61" s="294"/>
      <c r="X61" s="294"/>
      <c r="Y61" s="294"/>
      <c r="Z61" s="294"/>
      <c r="AA61" s="294"/>
      <c r="AB61" s="294"/>
      <c r="AC61" s="294"/>
      <c r="AN61" s="268"/>
      <c r="AO61" s="268"/>
    </row>
    <row r="62" spans="4:41" ht="12.2" hidden="1" customHeight="1" x14ac:dyDescent="0.2">
      <c r="D62" s="310">
        <v>8.5</v>
      </c>
      <c r="E62" s="310">
        <f t="shared" si="24"/>
        <v>65.400000000000006</v>
      </c>
      <c r="F62" s="311">
        <f t="shared" si="25"/>
        <v>1.96</v>
      </c>
      <c r="R62" s="293" t="str">
        <f>IF('CRIT.PRINC RECT_Sup-Jerar'!J33="EJEMPLAR",4,IF('CRIT.PRINC RECT_Sup-Jerar'!J33="APROPIADO",3,IF('CRIT.PRINC RECT_Sup-Jerar'!J33="MEJORABLE",2,IF('CRIT.PRINC RECT_Sup-Jerar'!J33="LIMITADO",1,""))))</f>
        <v/>
      </c>
      <c r="S62" s="311">
        <f>IF(T62=0,0,$U$22/$T$23)</f>
        <v>0</v>
      </c>
      <c r="T62" s="293">
        <f>COUNTIF(R62,"&gt;=1")</f>
        <v>0</v>
      </c>
      <c r="V62" s="294">
        <f>IF(T62=1,LOOKUP(R62,$B$8:$C$11))*S62/100</f>
        <v>0</v>
      </c>
      <c r="W62" s="294"/>
      <c r="X62" s="294"/>
      <c r="Y62" s="294"/>
      <c r="Z62" s="294"/>
      <c r="AA62" s="294"/>
      <c r="AB62" s="294"/>
      <c r="AC62" s="294"/>
    </row>
    <row r="63" spans="4:41" ht="12.2" hidden="1" customHeight="1" x14ac:dyDescent="0.2">
      <c r="D63" s="310">
        <v>8.4</v>
      </c>
      <c r="E63" s="310">
        <f t="shared" si="24"/>
        <v>64.599999999999994</v>
      </c>
      <c r="F63" s="311">
        <f t="shared" si="25"/>
        <v>1.94</v>
      </c>
      <c r="R63" s="293" t="str">
        <f>IF('CRIT.PRINC RECT_Sup-Jerar'!J34="EJEMPLAR",4,IF('CRIT.PRINC RECT_Sup-Jerar'!J34="APROPIADO",3,IF('CRIT.PRINC RECT_Sup-Jerar'!J34="MEJORABLE",2,IF('CRIT.PRINC RECT_Sup-Jerar'!J34="LIMITADO",1,""))))</f>
        <v/>
      </c>
      <c r="S63" s="311">
        <f>IF(T63=0,0,$U$22/$T$23)</f>
        <v>0</v>
      </c>
      <c r="T63" s="293">
        <f>COUNTIF(R63,"&gt;=1")</f>
        <v>0</v>
      </c>
      <c r="U63" s="268">
        <v>20</v>
      </c>
      <c r="V63" s="294">
        <f>IF(T63=1,LOOKUP(R63,$B$8:$C$11))*S63/100</f>
        <v>0</v>
      </c>
      <c r="W63" s="294"/>
      <c r="X63" s="294"/>
      <c r="Y63" s="294"/>
      <c r="Z63" s="294"/>
      <c r="AA63" s="294"/>
      <c r="AB63" s="294"/>
      <c r="AC63" s="294"/>
    </row>
    <row r="64" spans="4:41" ht="12.2" hidden="1" customHeight="1" x14ac:dyDescent="0.2">
      <c r="D64" s="310">
        <v>8.3000000000000007</v>
      </c>
      <c r="E64" s="310">
        <f t="shared" si="24"/>
        <v>63.8</v>
      </c>
      <c r="F64" s="311">
        <f t="shared" si="25"/>
        <v>1.91</v>
      </c>
      <c r="T64" s="268">
        <f>SUM(T61:T63)</f>
        <v>0</v>
      </c>
      <c r="U64" s="306" t="s">
        <v>231</v>
      </c>
      <c r="V64" s="297" t="str">
        <f>IF(T64&gt;0,SUM(V61:V63),"Verifica la Evaluacion")</f>
        <v>Verifica la Evaluacion</v>
      </c>
      <c r="W64" s="297"/>
      <c r="X64" s="297"/>
      <c r="Y64" s="297"/>
      <c r="Z64" s="297"/>
      <c r="AA64" s="297"/>
      <c r="AB64" s="297"/>
      <c r="AC64" s="297"/>
      <c r="AD64" s="292"/>
    </row>
    <row r="65" spans="4:41" ht="12.2" hidden="1" customHeight="1" x14ac:dyDescent="0.2">
      <c r="D65" s="310">
        <v>8.1999999999999993</v>
      </c>
      <c r="E65" s="310">
        <f t="shared" si="24"/>
        <v>63.1</v>
      </c>
      <c r="F65" s="311">
        <f t="shared" si="25"/>
        <v>1.89</v>
      </c>
      <c r="R65" s="293" t="str">
        <f>IF('CRIT.PRINC RECT_Sup-Jerar'!J36="EJEMPLAR",4,IF('CRIT.PRINC RECT_Sup-Jerar'!J36="APROPIADO",3,IF('CRIT.PRINC RECT_Sup-Jerar'!J36="MEJORABLE",2,IF('CRIT.PRINC RECT_Sup-Jerar'!J36="LIMITADO",1,""))))</f>
        <v/>
      </c>
      <c r="S65" s="311">
        <f>IF(T65=0,0,U69/$T$28)</f>
        <v>0</v>
      </c>
      <c r="T65" s="293">
        <f>COUNTIF(R65,"&gt;=1")</f>
        <v>0</v>
      </c>
      <c r="V65" s="294">
        <f>IF(T65=1,LOOKUP(R65,$B$8:$C$11))*S65/100</f>
        <v>0</v>
      </c>
      <c r="W65" s="294"/>
      <c r="X65" s="294"/>
      <c r="Y65" s="294"/>
      <c r="Z65" s="294"/>
      <c r="AA65" s="294"/>
      <c r="AB65" s="294"/>
      <c r="AC65" s="294"/>
      <c r="AD65" s="292"/>
    </row>
    <row r="66" spans="4:41" ht="12.2" hidden="1" customHeight="1" x14ac:dyDescent="0.2">
      <c r="D66" s="310">
        <v>8.1</v>
      </c>
      <c r="E66" s="310">
        <f t="shared" si="24"/>
        <v>62.3</v>
      </c>
      <c r="F66" s="311">
        <f t="shared" si="25"/>
        <v>1.87</v>
      </c>
      <c r="R66" s="293" t="str">
        <f>IF('CRIT.PRINC RECT_Sup-Jerar'!J37="EJEMPLAR",4,IF('CRIT.PRINC RECT_Sup-Jerar'!J37="APROPIADO",3,IF('CRIT.PRINC RECT_Sup-Jerar'!J37="MEJORABLE",2,IF('CRIT.PRINC RECT_Sup-Jerar'!J37="LIMITADO",1,""))))</f>
        <v/>
      </c>
      <c r="S66" s="311">
        <f>IF(T66=0,0,U69/T69)</f>
        <v>0</v>
      </c>
      <c r="T66" s="293">
        <f t="shared" ref="T66:T68" si="38">COUNTIF(R66,"&gt;=1")</f>
        <v>0</v>
      </c>
      <c r="V66" s="294">
        <f>IF(T66=1,LOOKUP(R66,$B$8:$C$11))*S66/100</f>
        <v>0</v>
      </c>
      <c r="W66" s="294"/>
      <c r="X66" s="294"/>
      <c r="Y66" s="294"/>
      <c r="Z66" s="294"/>
      <c r="AA66" s="294"/>
      <c r="AB66" s="294"/>
      <c r="AC66" s="294"/>
      <c r="AD66" s="292"/>
    </row>
    <row r="67" spans="4:41" ht="12.2" hidden="1" customHeight="1" x14ac:dyDescent="0.2">
      <c r="D67" s="310">
        <v>8</v>
      </c>
      <c r="E67" s="310">
        <f t="shared" si="24"/>
        <v>61.5</v>
      </c>
      <c r="F67" s="311">
        <f t="shared" si="25"/>
        <v>1.85</v>
      </c>
      <c r="R67" s="293" t="str">
        <f>IF('CRIT.PRINC RECT_Sup-Jerar'!J38="EJEMPLAR",4,IF('CRIT.PRINC RECT_Sup-Jerar'!J38="APROPIADO",3,IF('CRIT.PRINC RECT_Sup-Jerar'!J38="MEJORABLE",2,IF('CRIT.PRINC RECT_Sup-Jerar'!J38="LIMITADO",1,""))))</f>
        <v/>
      </c>
      <c r="S67" s="311">
        <f>IF(T67=0,0,U69/T69)</f>
        <v>0</v>
      </c>
      <c r="T67" s="293">
        <f t="shared" si="38"/>
        <v>0</v>
      </c>
      <c r="V67" s="294">
        <f>IF(T67=1,LOOKUP(R67,$B$8:$C$11))*S67/100</f>
        <v>0</v>
      </c>
      <c r="W67" s="294"/>
      <c r="X67" s="294"/>
      <c r="Y67" s="294"/>
      <c r="Z67" s="294"/>
      <c r="AA67" s="294"/>
      <c r="AB67" s="294"/>
      <c r="AC67" s="294"/>
      <c r="AD67" s="292"/>
    </row>
    <row r="68" spans="4:41" ht="12.2" hidden="1" customHeight="1" x14ac:dyDescent="0.2">
      <c r="D68" s="310">
        <v>7.9</v>
      </c>
      <c r="E68" s="310">
        <f t="shared" si="24"/>
        <v>60.8</v>
      </c>
      <c r="F68" s="311">
        <f t="shared" si="25"/>
        <v>1.82</v>
      </c>
      <c r="R68" s="293" t="str">
        <f>IF('CRIT.PRINC RECT_Sup-Jerar'!J39="EJEMPLAR",4,IF('CRIT.PRINC RECT_Sup-Jerar'!J39="APROPIADO",3,IF('CRIT.PRINC RECT_Sup-Jerar'!J39="MEJORABLE",2,IF('CRIT.PRINC RECT_Sup-Jerar'!J39="LIMITADO",1,""))))</f>
        <v/>
      </c>
      <c r="S68" s="311">
        <f>IF(T68=0,0,U69/T69)</f>
        <v>0</v>
      </c>
      <c r="T68" s="293">
        <f t="shared" si="38"/>
        <v>0</v>
      </c>
      <c r="V68" s="294">
        <f>IF(T68=1,LOOKUP(R68,$B$8:$C$11))*S68/100</f>
        <v>0</v>
      </c>
      <c r="W68" s="294"/>
      <c r="X68" s="294"/>
      <c r="Y68" s="294"/>
      <c r="Z68" s="294"/>
      <c r="AA68" s="294"/>
      <c r="AB68" s="294"/>
      <c r="AC68" s="294"/>
      <c r="AD68" s="292"/>
    </row>
    <row r="69" spans="4:41" ht="12.2" hidden="1" customHeight="1" x14ac:dyDescent="0.2">
      <c r="D69" s="310">
        <v>7.8</v>
      </c>
      <c r="E69" s="310">
        <f t="shared" si="24"/>
        <v>60</v>
      </c>
      <c r="F69" s="311">
        <f t="shared" si="25"/>
        <v>1.8</v>
      </c>
      <c r="R69" s="293">
        <f>SUM(U47,U52,U59,U63,U69)</f>
        <v>100</v>
      </c>
      <c r="T69" s="268">
        <f>SUM(T65:T68)</f>
        <v>0</v>
      </c>
      <c r="U69" s="268">
        <v>20</v>
      </c>
      <c r="V69" s="301" t="str">
        <f>IF(T69&gt;0,SUM(V65:V68),"Verifica la Evaluación")</f>
        <v>Verifica la Evaluación</v>
      </c>
      <c r="W69" s="301"/>
      <c r="X69" s="301"/>
      <c r="Y69" s="301"/>
      <c r="Z69" s="301"/>
      <c r="AA69" s="301"/>
      <c r="AB69" s="301"/>
      <c r="AC69" s="301"/>
      <c r="AD69" s="292"/>
      <c r="AN69" s="268"/>
      <c r="AO69" s="268"/>
    </row>
    <row r="70" spans="4:41" ht="12.2" hidden="1" customHeight="1" x14ac:dyDescent="0.2">
      <c r="D70" s="310">
        <v>7.7</v>
      </c>
      <c r="E70" s="310">
        <f t="shared" si="24"/>
        <v>59.2</v>
      </c>
      <c r="F70" s="311">
        <f t="shared" si="25"/>
        <v>1.78</v>
      </c>
      <c r="R70" s="293" t="s">
        <v>257</v>
      </c>
      <c r="S70" s="310">
        <f>SUM(S42:S47,S49:S52,S54:S59,S61:S63,S65:S68)</f>
        <v>0</v>
      </c>
      <c r="T70" s="293"/>
      <c r="U70" s="293" t="s">
        <v>232</v>
      </c>
      <c r="AD70" s="292"/>
      <c r="AN70" s="292"/>
      <c r="AO70" s="268"/>
    </row>
    <row r="71" spans="4:41" ht="12.2" hidden="1" customHeight="1" x14ac:dyDescent="0.2">
      <c r="D71" s="310">
        <v>7.6</v>
      </c>
      <c r="E71" s="310">
        <f t="shared" si="24"/>
        <v>58.5</v>
      </c>
      <c r="F71" s="311">
        <f t="shared" si="25"/>
        <v>1.76</v>
      </c>
      <c r="R71" s="293" t="s">
        <v>78</v>
      </c>
      <c r="T71" s="293">
        <f>SUM(T48,T53,T60,T69,T64)</f>
        <v>0</v>
      </c>
      <c r="U71" s="293" t="s">
        <v>14</v>
      </c>
      <c r="V71" s="295">
        <f>IF(R69=100,SUM(V48,V53,V60,V64,V69),IF(R69&lt;&gt;100,"Revisa las Ponderaciones"))</f>
        <v>0</v>
      </c>
      <c r="W71" s="295"/>
      <c r="X71" s="295"/>
      <c r="Y71" s="295"/>
      <c r="Z71" s="295"/>
      <c r="AA71" s="295"/>
      <c r="AB71" s="295"/>
      <c r="AC71" s="295"/>
      <c r="AD71" s="292"/>
      <c r="AN71" s="268"/>
      <c r="AO71" s="268"/>
    </row>
    <row r="72" spans="4:41" ht="12.2" hidden="1" customHeight="1" x14ac:dyDescent="0.2">
      <c r="D72" s="310">
        <v>7.5</v>
      </c>
      <c r="E72" s="310">
        <f t="shared" si="24"/>
        <v>57.7</v>
      </c>
      <c r="F72" s="311">
        <f t="shared" si="25"/>
        <v>1.73</v>
      </c>
      <c r="T72" s="293"/>
      <c r="AD72" s="292"/>
      <c r="AN72" s="292"/>
      <c r="AO72" s="268"/>
    </row>
    <row r="73" spans="4:41" ht="12.2" hidden="1" customHeight="1" x14ac:dyDescent="0.2">
      <c r="D73" s="310">
        <v>7.4</v>
      </c>
      <c r="E73" s="310">
        <f t="shared" si="24"/>
        <v>56.9</v>
      </c>
      <c r="F73" s="311">
        <f t="shared" si="25"/>
        <v>1.71</v>
      </c>
      <c r="T73" s="293"/>
      <c r="U73" s="293" t="s">
        <v>170</v>
      </c>
      <c r="V73" s="293" t="str">
        <f>IF(V71="Revisa las Ponderaciones","Aplica la Evaluación",IF(V71&gt;0,VLOOKUP(V71,E1:G5,3),"Aplica la Evaluación"))</f>
        <v>Aplica la Evaluación</v>
      </c>
      <c r="AD73" s="292"/>
      <c r="AN73" s="268"/>
      <c r="AO73" s="268"/>
    </row>
    <row r="74" spans="4:41" ht="12.2" hidden="1" customHeight="1" x14ac:dyDescent="0.2">
      <c r="D74" s="310">
        <v>7.3</v>
      </c>
      <c r="E74" s="310">
        <f t="shared" si="24"/>
        <v>56.2</v>
      </c>
      <c r="F74" s="311">
        <f t="shared" si="25"/>
        <v>1.69</v>
      </c>
      <c r="T74" s="293"/>
      <c r="AD74" s="292"/>
      <c r="AN74" s="292"/>
      <c r="AO74" s="268"/>
    </row>
    <row r="75" spans="4:41" ht="12.2" hidden="1" customHeight="1" x14ac:dyDescent="0.2">
      <c r="D75" s="310">
        <v>7.2</v>
      </c>
      <c r="E75" s="310">
        <f t="shared" si="24"/>
        <v>55.4</v>
      </c>
      <c r="F75" s="311">
        <f t="shared" si="25"/>
        <v>1.66</v>
      </c>
      <c r="T75" s="293"/>
      <c r="AD75" s="292"/>
      <c r="AN75" s="268"/>
      <c r="AO75" s="268"/>
    </row>
    <row r="76" spans="4:41" ht="12.2" hidden="1" customHeight="1" x14ac:dyDescent="0.2">
      <c r="D76" s="310">
        <v>7.1</v>
      </c>
      <c r="E76" s="310">
        <f t="shared" si="24"/>
        <v>54.6</v>
      </c>
      <c r="F76" s="311">
        <f t="shared" si="25"/>
        <v>1.64</v>
      </c>
      <c r="T76" s="293"/>
      <c r="AD76" s="292"/>
      <c r="AN76" s="292"/>
      <c r="AO76" s="268"/>
    </row>
    <row r="77" spans="4:41" ht="12.2" hidden="1" customHeight="1" x14ac:dyDescent="0.2">
      <c r="D77" s="310">
        <v>7</v>
      </c>
      <c r="E77" s="310">
        <f t="shared" si="24"/>
        <v>53.8</v>
      </c>
      <c r="F77" s="311">
        <f t="shared" si="25"/>
        <v>1.61</v>
      </c>
      <c r="T77" s="293"/>
      <c r="AD77" s="292"/>
      <c r="AN77" s="268"/>
      <c r="AO77" s="268"/>
    </row>
    <row r="78" spans="4:41" ht="12.2" hidden="1" customHeight="1" x14ac:dyDescent="0.2">
      <c r="D78" s="310">
        <v>6.9</v>
      </c>
      <c r="E78" s="310">
        <f t="shared" si="24"/>
        <v>53.1</v>
      </c>
      <c r="F78" s="311">
        <f t="shared" si="25"/>
        <v>1.59</v>
      </c>
      <c r="T78" s="293"/>
      <c r="AD78" s="292"/>
      <c r="AN78" s="292"/>
      <c r="AO78" s="268"/>
    </row>
    <row r="79" spans="4:41" ht="12.2" hidden="1" customHeight="1" x14ac:dyDescent="0.2">
      <c r="D79" s="310">
        <v>6.8</v>
      </c>
      <c r="E79" s="310">
        <f t="shared" si="24"/>
        <v>52.3</v>
      </c>
      <c r="F79" s="311">
        <f t="shared" si="25"/>
        <v>1.57</v>
      </c>
      <c r="T79" s="293"/>
      <c r="AD79" s="292"/>
      <c r="AN79" s="268"/>
      <c r="AO79" s="268"/>
    </row>
    <row r="80" spans="4:41" ht="12.2" hidden="1" customHeight="1" x14ac:dyDescent="0.2">
      <c r="D80" s="310">
        <v>6.7</v>
      </c>
      <c r="E80" s="310">
        <f t="shared" si="24"/>
        <v>51.5</v>
      </c>
      <c r="F80" s="311">
        <f t="shared" si="25"/>
        <v>1.55</v>
      </c>
      <c r="T80" s="293"/>
      <c r="AD80" s="292"/>
      <c r="AN80" s="292"/>
      <c r="AO80" s="268"/>
    </row>
    <row r="81" spans="4:41" ht="12.2" hidden="1" customHeight="1" x14ac:dyDescent="0.2">
      <c r="D81" s="310">
        <v>6.6</v>
      </c>
      <c r="E81" s="310">
        <f t="shared" si="24"/>
        <v>50.8</v>
      </c>
      <c r="F81" s="311">
        <f t="shared" si="25"/>
        <v>1.52</v>
      </c>
      <c r="T81" s="293"/>
      <c r="AD81" s="292"/>
      <c r="AN81" s="268"/>
      <c r="AO81" s="268"/>
    </row>
    <row r="82" spans="4:41" ht="12.2" hidden="1" customHeight="1" x14ac:dyDescent="0.2">
      <c r="D82" s="310">
        <v>6.5</v>
      </c>
      <c r="E82" s="310">
        <f t="shared" si="24"/>
        <v>50</v>
      </c>
      <c r="F82" s="311">
        <f t="shared" si="25"/>
        <v>1.5</v>
      </c>
      <c r="T82" s="293"/>
      <c r="AD82" s="292"/>
      <c r="AN82" s="292"/>
      <c r="AO82" s="268"/>
    </row>
    <row r="83" spans="4:41" ht="12.2" hidden="1" customHeight="1" x14ac:dyDescent="0.2">
      <c r="D83" s="310">
        <v>6.4</v>
      </c>
      <c r="E83" s="310">
        <f t="shared" ref="E83:E146" si="39">D83*$E$17/$D$17</f>
        <v>49.2</v>
      </c>
      <c r="F83" s="311">
        <f t="shared" ref="F83:F146" si="40">E83*0.03</f>
        <v>1.48</v>
      </c>
      <c r="T83" s="293"/>
      <c r="AD83" s="292"/>
      <c r="AN83" s="268"/>
      <c r="AO83" s="268"/>
    </row>
    <row r="84" spans="4:41" ht="12.2" hidden="1" customHeight="1" x14ac:dyDescent="0.2">
      <c r="D84" s="310">
        <v>6.3</v>
      </c>
      <c r="E84" s="310">
        <f t="shared" si="39"/>
        <v>48.5</v>
      </c>
      <c r="F84" s="311">
        <f t="shared" si="40"/>
        <v>1.46</v>
      </c>
      <c r="T84" s="293"/>
      <c r="AD84" s="292"/>
      <c r="AN84" s="268"/>
      <c r="AO84" s="268"/>
    </row>
    <row r="85" spans="4:41" ht="12.2" hidden="1" customHeight="1" x14ac:dyDescent="0.2">
      <c r="D85" s="310">
        <v>6.2</v>
      </c>
      <c r="E85" s="310">
        <f t="shared" si="39"/>
        <v>47.7</v>
      </c>
      <c r="F85" s="311">
        <f t="shared" si="40"/>
        <v>1.43</v>
      </c>
      <c r="T85" s="293"/>
      <c r="AD85" s="292"/>
      <c r="AN85" s="292"/>
      <c r="AO85" s="268"/>
    </row>
    <row r="86" spans="4:41" ht="12.2" hidden="1" customHeight="1" x14ac:dyDescent="0.2">
      <c r="D86" s="310">
        <v>6.1</v>
      </c>
      <c r="E86" s="310">
        <f t="shared" si="39"/>
        <v>46.9</v>
      </c>
      <c r="F86" s="311">
        <f t="shared" si="40"/>
        <v>1.41</v>
      </c>
      <c r="T86" s="293"/>
      <c r="AD86" s="292"/>
      <c r="AN86" s="268"/>
      <c r="AO86" s="268"/>
    </row>
    <row r="87" spans="4:41" ht="12.2" hidden="1" customHeight="1" x14ac:dyDescent="0.2">
      <c r="D87" s="310">
        <v>6</v>
      </c>
      <c r="E87" s="310">
        <f t="shared" si="39"/>
        <v>46.2</v>
      </c>
      <c r="F87" s="311">
        <f t="shared" si="40"/>
        <v>1.39</v>
      </c>
      <c r="T87" s="293"/>
      <c r="AD87" s="292"/>
      <c r="AN87" s="292"/>
      <c r="AO87" s="268"/>
    </row>
    <row r="88" spans="4:41" ht="12.2" hidden="1" customHeight="1" x14ac:dyDescent="0.2">
      <c r="D88" s="310">
        <v>5.9</v>
      </c>
      <c r="E88" s="310">
        <f t="shared" si="39"/>
        <v>45.4</v>
      </c>
      <c r="F88" s="311">
        <f t="shared" si="40"/>
        <v>1.36</v>
      </c>
      <c r="T88" s="293"/>
      <c r="AD88" s="292"/>
      <c r="AN88" s="268"/>
      <c r="AO88" s="268"/>
    </row>
    <row r="89" spans="4:41" ht="12.2" hidden="1" customHeight="1" x14ac:dyDescent="0.2">
      <c r="D89" s="310">
        <v>5.8</v>
      </c>
      <c r="E89" s="310">
        <f t="shared" si="39"/>
        <v>44.6</v>
      </c>
      <c r="F89" s="311">
        <f t="shared" si="40"/>
        <v>1.34</v>
      </c>
      <c r="T89" s="293"/>
      <c r="AD89" s="292"/>
      <c r="AN89" s="292"/>
      <c r="AO89" s="268"/>
    </row>
    <row r="90" spans="4:41" ht="12.2" hidden="1" customHeight="1" x14ac:dyDescent="0.2">
      <c r="D90" s="310">
        <v>5.7</v>
      </c>
      <c r="E90" s="310">
        <f t="shared" si="39"/>
        <v>43.8</v>
      </c>
      <c r="F90" s="311">
        <f t="shared" si="40"/>
        <v>1.31</v>
      </c>
      <c r="T90" s="293"/>
      <c r="AD90" s="292"/>
      <c r="AN90" s="268"/>
      <c r="AO90" s="268"/>
    </row>
    <row r="91" spans="4:41" ht="12.2" hidden="1" customHeight="1" x14ac:dyDescent="0.2">
      <c r="D91" s="310">
        <v>5.6</v>
      </c>
      <c r="E91" s="310">
        <f t="shared" si="39"/>
        <v>43.1</v>
      </c>
      <c r="F91" s="311">
        <f t="shared" si="40"/>
        <v>1.29</v>
      </c>
      <c r="T91" s="293"/>
      <c r="AD91" s="292"/>
      <c r="AN91" s="268"/>
      <c r="AO91" s="268"/>
    </row>
    <row r="92" spans="4:41" ht="12.2" hidden="1" customHeight="1" x14ac:dyDescent="0.2">
      <c r="D92" s="310">
        <v>5.5</v>
      </c>
      <c r="E92" s="310">
        <f t="shared" si="39"/>
        <v>42.3</v>
      </c>
      <c r="F92" s="311">
        <f t="shared" si="40"/>
        <v>1.27</v>
      </c>
      <c r="AD92" s="292"/>
      <c r="AN92" s="292"/>
      <c r="AO92" s="268"/>
    </row>
    <row r="93" spans="4:41" ht="12.2" hidden="1" customHeight="1" x14ac:dyDescent="0.2">
      <c r="D93" s="310">
        <v>5.4</v>
      </c>
      <c r="E93" s="310">
        <f t="shared" si="39"/>
        <v>41.5</v>
      </c>
      <c r="F93" s="311">
        <f t="shared" si="40"/>
        <v>1.25</v>
      </c>
      <c r="AD93" s="292"/>
      <c r="AN93" s="268"/>
      <c r="AO93" s="268"/>
    </row>
    <row r="94" spans="4:41" ht="12.2" hidden="1" customHeight="1" x14ac:dyDescent="0.2">
      <c r="D94" s="310">
        <v>5.3</v>
      </c>
      <c r="E94" s="310">
        <f t="shared" si="39"/>
        <v>40.799999999999997</v>
      </c>
      <c r="F94" s="311">
        <f t="shared" si="40"/>
        <v>1.22</v>
      </c>
      <c r="AD94" s="292"/>
      <c r="AO94" s="292"/>
    </row>
    <row r="95" spans="4:41" ht="12.2" hidden="1" customHeight="1" x14ac:dyDescent="0.2">
      <c r="D95" s="310">
        <v>5.2</v>
      </c>
      <c r="E95" s="310">
        <f t="shared" si="39"/>
        <v>40</v>
      </c>
      <c r="F95" s="311">
        <f t="shared" si="40"/>
        <v>1.2</v>
      </c>
      <c r="AD95" s="292"/>
      <c r="AO95" s="292"/>
    </row>
    <row r="96" spans="4:41" ht="12.2" hidden="1" customHeight="1" x14ac:dyDescent="0.2">
      <c r="D96" s="310">
        <v>5.0999999999999996</v>
      </c>
      <c r="E96" s="310">
        <f t="shared" si="39"/>
        <v>39.200000000000003</v>
      </c>
      <c r="F96" s="311">
        <f t="shared" si="40"/>
        <v>1.18</v>
      </c>
      <c r="AD96" s="292"/>
      <c r="AO96" s="292"/>
    </row>
    <row r="97" spans="4:41" ht="12.2" hidden="1" customHeight="1" x14ac:dyDescent="0.2">
      <c r="D97" s="310">
        <v>5</v>
      </c>
      <c r="E97" s="310">
        <f t="shared" si="39"/>
        <v>38.5</v>
      </c>
      <c r="F97" s="311">
        <f t="shared" si="40"/>
        <v>1.1599999999999999</v>
      </c>
      <c r="AD97" s="292"/>
      <c r="AO97" s="292"/>
    </row>
    <row r="98" spans="4:41" ht="12.2" hidden="1" customHeight="1" x14ac:dyDescent="0.2">
      <c r="D98" s="310">
        <v>4.9000000000000004</v>
      </c>
      <c r="E98" s="310">
        <f t="shared" si="39"/>
        <v>37.700000000000003</v>
      </c>
      <c r="F98" s="311">
        <f t="shared" si="40"/>
        <v>1.1299999999999999</v>
      </c>
      <c r="AD98" s="292"/>
      <c r="AO98" s="292"/>
    </row>
    <row r="99" spans="4:41" ht="12.2" hidden="1" customHeight="1" x14ac:dyDescent="0.2">
      <c r="D99" s="310">
        <v>4.8</v>
      </c>
      <c r="E99" s="310">
        <f t="shared" si="39"/>
        <v>36.9</v>
      </c>
      <c r="F99" s="311">
        <f t="shared" si="40"/>
        <v>1.1100000000000001</v>
      </c>
      <c r="AD99" s="292"/>
      <c r="AO99" s="292"/>
    </row>
    <row r="100" spans="4:41" ht="12.2" hidden="1" customHeight="1" x14ac:dyDescent="0.2">
      <c r="D100" s="310">
        <v>4.7</v>
      </c>
      <c r="E100" s="310">
        <f t="shared" si="39"/>
        <v>36.200000000000003</v>
      </c>
      <c r="F100" s="311">
        <f t="shared" si="40"/>
        <v>1.0900000000000001</v>
      </c>
      <c r="AD100" s="292"/>
      <c r="AO100" s="292"/>
    </row>
    <row r="101" spans="4:41" ht="12.2" hidden="1" customHeight="1" x14ac:dyDescent="0.2">
      <c r="D101" s="310">
        <v>4.5999999999999996</v>
      </c>
      <c r="E101" s="310">
        <f t="shared" si="39"/>
        <v>35.4</v>
      </c>
      <c r="F101" s="311">
        <f t="shared" si="40"/>
        <v>1.06</v>
      </c>
      <c r="AD101" s="292"/>
      <c r="AO101" s="292"/>
    </row>
    <row r="102" spans="4:41" ht="12.2" hidden="1" customHeight="1" x14ac:dyDescent="0.2">
      <c r="D102" s="310">
        <v>4.5</v>
      </c>
      <c r="E102" s="310">
        <f t="shared" si="39"/>
        <v>34.6</v>
      </c>
      <c r="F102" s="311">
        <f t="shared" si="40"/>
        <v>1.04</v>
      </c>
      <c r="AD102" s="292"/>
      <c r="AO102" s="292"/>
    </row>
    <row r="103" spans="4:41" ht="12.2" hidden="1" customHeight="1" x14ac:dyDescent="0.2">
      <c r="D103" s="310">
        <v>4.4000000000000004</v>
      </c>
      <c r="E103" s="310">
        <f t="shared" si="39"/>
        <v>33.799999999999997</v>
      </c>
      <c r="F103" s="311">
        <f t="shared" si="40"/>
        <v>1.01</v>
      </c>
      <c r="AD103" s="292"/>
      <c r="AO103" s="292"/>
    </row>
    <row r="104" spans="4:41" ht="12.2" hidden="1" customHeight="1" x14ac:dyDescent="0.2">
      <c r="D104" s="310">
        <v>4.3</v>
      </c>
      <c r="E104" s="310">
        <f t="shared" si="39"/>
        <v>33.1</v>
      </c>
      <c r="F104" s="311">
        <f t="shared" si="40"/>
        <v>0.99</v>
      </c>
      <c r="AD104" s="292"/>
      <c r="AO104" s="292"/>
    </row>
    <row r="105" spans="4:41" ht="12.2" hidden="1" customHeight="1" x14ac:dyDescent="0.2">
      <c r="D105" s="310">
        <v>4.2</v>
      </c>
      <c r="E105" s="310">
        <f t="shared" si="39"/>
        <v>32.299999999999997</v>
      </c>
      <c r="F105" s="311">
        <f t="shared" si="40"/>
        <v>0.97</v>
      </c>
      <c r="AD105" s="292"/>
      <c r="AO105" s="292"/>
    </row>
    <row r="106" spans="4:41" ht="12.2" hidden="1" customHeight="1" x14ac:dyDescent="0.2">
      <c r="D106" s="310">
        <v>4.0999999999999996</v>
      </c>
      <c r="E106" s="310">
        <f t="shared" si="39"/>
        <v>31.5</v>
      </c>
      <c r="F106" s="311">
        <f t="shared" si="40"/>
        <v>0.95</v>
      </c>
      <c r="AD106" s="292"/>
      <c r="AO106" s="292"/>
    </row>
    <row r="107" spans="4:41" ht="12.2" hidden="1" customHeight="1" x14ac:dyDescent="0.2">
      <c r="D107" s="310">
        <v>4</v>
      </c>
      <c r="E107" s="310">
        <f t="shared" si="39"/>
        <v>30.8</v>
      </c>
      <c r="F107" s="311">
        <f t="shared" si="40"/>
        <v>0.92</v>
      </c>
      <c r="AD107" s="292"/>
      <c r="AO107" s="292"/>
    </row>
    <row r="108" spans="4:41" ht="12.2" hidden="1" customHeight="1" x14ac:dyDescent="0.2">
      <c r="D108" s="310">
        <v>3.9</v>
      </c>
      <c r="E108" s="310">
        <f t="shared" si="39"/>
        <v>30</v>
      </c>
      <c r="F108" s="311">
        <f t="shared" si="40"/>
        <v>0.9</v>
      </c>
      <c r="AD108" s="292"/>
      <c r="AO108" s="292"/>
    </row>
    <row r="109" spans="4:41" ht="12.2" hidden="1" customHeight="1" x14ac:dyDescent="0.2">
      <c r="D109" s="310">
        <v>3.8</v>
      </c>
      <c r="E109" s="310">
        <f t="shared" si="39"/>
        <v>29.2</v>
      </c>
      <c r="F109" s="311">
        <f t="shared" si="40"/>
        <v>0.88</v>
      </c>
      <c r="AD109" s="292"/>
      <c r="AO109" s="292"/>
    </row>
    <row r="110" spans="4:41" ht="12.2" hidden="1" customHeight="1" x14ac:dyDescent="0.2">
      <c r="D110" s="310">
        <v>3.7</v>
      </c>
      <c r="E110" s="310">
        <f t="shared" si="39"/>
        <v>28.5</v>
      </c>
      <c r="F110" s="311">
        <f t="shared" si="40"/>
        <v>0.86</v>
      </c>
      <c r="AD110" s="292"/>
      <c r="AO110" s="292"/>
    </row>
    <row r="111" spans="4:41" ht="12.2" hidden="1" customHeight="1" x14ac:dyDescent="0.2">
      <c r="D111" s="310">
        <v>3.6</v>
      </c>
      <c r="E111" s="310">
        <f t="shared" si="39"/>
        <v>27.7</v>
      </c>
      <c r="F111" s="311">
        <f t="shared" si="40"/>
        <v>0.83</v>
      </c>
      <c r="AD111" s="292"/>
      <c r="AO111" s="292"/>
    </row>
    <row r="112" spans="4:41" ht="12.2" hidden="1" customHeight="1" x14ac:dyDescent="0.2">
      <c r="D112" s="310">
        <v>3.5</v>
      </c>
      <c r="E112" s="310">
        <f t="shared" si="39"/>
        <v>26.9</v>
      </c>
      <c r="F112" s="311">
        <f t="shared" si="40"/>
        <v>0.81</v>
      </c>
      <c r="AD112" s="292"/>
      <c r="AO112" s="292"/>
    </row>
    <row r="113" spans="4:41" ht="12.2" hidden="1" customHeight="1" x14ac:dyDescent="0.2">
      <c r="D113" s="310">
        <v>3.4</v>
      </c>
      <c r="E113" s="310">
        <f t="shared" si="39"/>
        <v>26.2</v>
      </c>
      <c r="F113" s="311">
        <f t="shared" si="40"/>
        <v>0.79</v>
      </c>
      <c r="AD113" s="292"/>
      <c r="AO113" s="292"/>
    </row>
    <row r="114" spans="4:41" ht="12.2" hidden="1" customHeight="1" x14ac:dyDescent="0.2">
      <c r="D114" s="310">
        <v>3.3</v>
      </c>
      <c r="E114" s="310">
        <f t="shared" si="39"/>
        <v>25.4</v>
      </c>
      <c r="F114" s="311">
        <f t="shared" si="40"/>
        <v>0.76</v>
      </c>
      <c r="AD114" s="292"/>
      <c r="AO114" s="292"/>
    </row>
    <row r="115" spans="4:41" ht="12.2" hidden="1" customHeight="1" x14ac:dyDescent="0.2">
      <c r="D115" s="310">
        <v>3.2</v>
      </c>
      <c r="E115" s="310">
        <f t="shared" si="39"/>
        <v>24.6</v>
      </c>
      <c r="F115" s="311">
        <f t="shared" si="40"/>
        <v>0.74</v>
      </c>
      <c r="AD115" s="292"/>
      <c r="AO115" s="292"/>
    </row>
    <row r="116" spans="4:41" ht="12.2" hidden="1" customHeight="1" x14ac:dyDescent="0.2">
      <c r="D116" s="310">
        <v>3.1</v>
      </c>
      <c r="E116" s="310">
        <f t="shared" si="39"/>
        <v>23.8</v>
      </c>
      <c r="F116" s="311">
        <f t="shared" si="40"/>
        <v>0.71</v>
      </c>
      <c r="AD116" s="292"/>
      <c r="AO116" s="292"/>
    </row>
    <row r="117" spans="4:41" ht="12.2" hidden="1" customHeight="1" x14ac:dyDescent="0.2">
      <c r="D117" s="310">
        <v>3</v>
      </c>
      <c r="E117" s="310">
        <f t="shared" si="39"/>
        <v>23.1</v>
      </c>
      <c r="F117" s="311">
        <f t="shared" si="40"/>
        <v>0.69</v>
      </c>
      <c r="AD117" s="292"/>
      <c r="AO117" s="292"/>
    </row>
    <row r="118" spans="4:41" ht="12.2" hidden="1" customHeight="1" x14ac:dyDescent="0.2">
      <c r="D118" s="310">
        <v>2.9</v>
      </c>
      <c r="E118" s="310">
        <f t="shared" si="39"/>
        <v>22.3</v>
      </c>
      <c r="F118" s="311">
        <f t="shared" si="40"/>
        <v>0.67</v>
      </c>
      <c r="AD118" s="292"/>
      <c r="AO118" s="292"/>
    </row>
    <row r="119" spans="4:41" ht="12.2" hidden="1" customHeight="1" x14ac:dyDescent="0.2">
      <c r="D119" s="310">
        <v>2.8</v>
      </c>
      <c r="E119" s="310">
        <f t="shared" si="39"/>
        <v>21.5</v>
      </c>
      <c r="F119" s="311">
        <f t="shared" si="40"/>
        <v>0.65</v>
      </c>
      <c r="AD119" s="292"/>
      <c r="AO119" s="292"/>
    </row>
    <row r="120" spans="4:41" ht="12.2" hidden="1" customHeight="1" x14ac:dyDescent="0.2">
      <c r="D120" s="310">
        <v>2.7</v>
      </c>
      <c r="E120" s="310">
        <f t="shared" si="39"/>
        <v>20.8</v>
      </c>
      <c r="F120" s="311">
        <f t="shared" si="40"/>
        <v>0.62</v>
      </c>
      <c r="AD120" s="292"/>
      <c r="AO120" s="292"/>
    </row>
    <row r="121" spans="4:41" ht="12.2" hidden="1" customHeight="1" x14ac:dyDescent="0.2">
      <c r="D121" s="310">
        <v>2.6</v>
      </c>
      <c r="E121" s="310">
        <f t="shared" si="39"/>
        <v>20</v>
      </c>
      <c r="F121" s="311">
        <f t="shared" si="40"/>
        <v>0.6</v>
      </c>
      <c r="AD121" s="292"/>
      <c r="AO121" s="292"/>
    </row>
    <row r="122" spans="4:41" ht="12.2" hidden="1" customHeight="1" x14ac:dyDescent="0.2">
      <c r="D122" s="310">
        <v>2.5</v>
      </c>
      <c r="E122" s="310">
        <f t="shared" si="39"/>
        <v>19.2</v>
      </c>
      <c r="F122" s="311">
        <f t="shared" si="40"/>
        <v>0.57999999999999996</v>
      </c>
      <c r="AD122" s="292"/>
      <c r="AO122" s="292"/>
    </row>
    <row r="123" spans="4:41" ht="12.2" hidden="1" customHeight="1" x14ac:dyDescent="0.2">
      <c r="D123" s="310">
        <v>2.4</v>
      </c>
      <c r="E123" s="310">
        <f t="shared" si="39"/>
        <v>18.5</v>
      </c>
      <c r="F123" s="311">
        <f t="shared" si="40"/>
        <v>0.56000000000000005</v>
      </c>
      <c r="AD123" s="292"/>
      <c r="AO123" s="292"/>
    </row>
    <row r="124" spans="4:41" ht="12.2" hidden="1" customHeight="1" x14ac:dyDescent="0.2">
      <c r="D124" s="310">
        <v>2.2999999999999998</v>
      </c>
      <c r="E124" s="310">
        <f t="shared" si="39"/>
        <v>17.7</v>
      </c>
      <c r="F124" s="311">
        <f t="shared" si="40"/>
        <v>0.53</v>
      </c>
      <c r="AD124" s="292"/>
      <c r="AO124" s="292"/>
    </row>
    <row r="125" spans="4:41" ht="12.2" hidden="1" customHeight="1" x14ac:dyDescent="0.2">
      <c r="D125" s="310">
        <v>2.2000000000000002</v>
      </c>
      <c r="E125" s="310">
        <f t="shared" si="39"/>
        <v>16.899999999999999</v>
      </c>
      <c r="F125" s="311">
        <f t="shared" si="40"/>
        <v>0.51</v>
      </c>
      <c r="AD125" s="292"/>
      <c r="AO125" s="292"/>
    </row>
    <row r="126" spans="4:41" ht="12.2" hidden="1" customHeight="1" x14ac:dyDescent="0.2">
      <c r="D126" s="310">
        <v>2.1</v>
      </c>
      <c r="E126" s="310">
        <f t="shared" si="39"/>
        <v>16.2</v>
      </c>
      <c r="F126" s="311">
        <f t="shared" si="40"/>
        <v>0.49</v>
      </c>
      <c r="AD126" s="292"/>
      <c r="AO126" s="292"/>
    </row>
    <row r="127" spans="4:41" ht="12.2" hidden="1" customHeight="1" x14ac:dyDescent="0.2">
      <c r="D127" s="310">
        <v>2</v>
      </c>
      <c r="E127" s="310">
        <f t="shared" si="39"/>
        <v>15.4</v>
      </c>
      <c r="F127" s="311">
        <f t="shared" si="40"/>
        <v>0.46</v>
      </c>
      <c r="AD127" s="292"/>
      <c r="AO127" s="292"/>
    </row>
    <row r="128" spans="4:41" ht="12.2" hidden="1" customHeight="1" x14ac:dyDescent="0.2">
      <c r="D128" s="310">
        <v>1.9</v>
      </c>
      <c r="E128" s="310">
        <f t="shared" si="39"/>
        <v>14.6</v>
      </c>
      <c r="F128" s="311">
        <f t="shared" si="40"/>
        <v>0.44</v>
      </c>
      <c r="AD128" s="292"/>
      <c r="AO128" s="292"/>
    </row>
    <row r="129" spans="4:41" ht="12.2" hidden="1" customHeight="1" x14ac:dyDescent="0.2">
      <c r="D129" s="310">
        <v>1.8</v>
      </c>
      <c r="E129" s="310">
        <f t="shared" si="39"/>
        <v>13.8</v>
      </c>
      <c r="F129" s="311">
        <f t="shared" si="40"/>
        <v>0.41</v>
      </c>
      <c r="AD129" s="292"/>
      <c r="AO129" s="292"/>
    </row>
    <row r="130" spans="4:41" ht="12.2" hidden="1" customHeight="1" x14ac:dyDescent="0.2">
      <c r="D130" s="310">
        <v>1.7</v>
      </c>
      <c r="E130" s="310">
        <f t="shared" si="39"/>
        <v>13.1</v>
      </c>
      <c r="F130" s="311">
        <f t="shared" si="40"/>
        <v>0.39</v>
      </c>
      <c r="AD130" s="292"/>
      <c r="AO130" s="292"/>
    </row>
    <row r="131" spans="4:41" ht="12.2" hidden="1" customHeight="1" x14ac:dyDescent="0.2">
      <c r="D131" s="310">
        <v>1.6</v>
      </c>
      <c r="E131" s="310">
        <f t="shared" si="39"/>
        <v>12.3</v>
      </c>
      <c r="F131" s="311">
        <f t="shared" si="40"/>
        <v>0.37</v>
      </c>
      <c r="AD131" s="292"/>
      <c r="AO131" s="292"/>
    </row>
    <row r="132" spans="4:41" ht="12.2" hidden="1" customHeight="1" x14ac:dyDescent="0.2">
      <c r="D132" s="310">
        <v>1.5</v>
      </c>
      <c r="E132" s="310">
        <f t="shared" si="39"/>
        <v>11.5</v>
      </c>
      <c r="F132" s="311">
        <f t="shared" si="40"/>
        <v>0.35</v>
      </c>
      <c r="AD132" s="292"/>
      <c r="AO132" s="292"/>
    </row>
    <row r="133" spans="4:41" ht="12.2" hidden="1" customHeight="1" x14ac:dyDescent="0.2">
      <c r="D133" s="310">
        <v>1.4</v>
      </c>
      <c r="E133" s="310">
        <f t="shared" si="39"/>
        <v>10.8</v>
      </c>
      <c r="F133" s="311">
        <f t="shared" si="40"/>
        <v>0.32</v>
      </c>
      <c r="AD133" s="292"/>
      <c r="AO133" s="292"/>
    </row>
    <row r="134" spans="4:41" ht="12.2" hidden="1" customHeight="1" x14ac:dyDescent="0.2">
      <c r="D134" s="310">
        <v>1.3</v>
      </c>
      <c r="E134" s="310">
        <f t="shared" si="39"/>
        <v>10</v>
      </c>
      <c r="F134" s="311">
        <f t="shared" si="40"/>
        <v>0.3</v>
      </c>
      <c r="AD134" s="292"/>
      <c r="AO134" s="292"/>
    </row>
    <row r="135" spans="4:41" ht="12.2" hidden="1" customHeight="1" x14ac:dyDescent="0.2">
      <c r="D135" s="310">
        <v>1.2</v>
      </c>
      <c r="E135" s="310">
        <f t="shared" si="39"/>
        <v>9.1999999999999993</v>
      </c>
      <c r="F135" s="311">
        <f t="shared" si="40"/>
        <v>0.28000000000000003</v>
      </c>
      <c r="AD135" s="292"/>
      <c r="AO135" s="292"/>
    </row>
    <row r="136" spans="4:41" ht="12.2" hidden="1" customHeight="1" x14ac:dyDescent="0.2">
      <c r="D136" s="310">
        <v>1.1000000000000001</v>
      </c>
      <c r="E136" s="310">
        <f t="shared" si="39"/>
        <v>8.5</v>
      </c>
      <c r="F136" s="311">
        <f t="shared" si="40"/>
        <v>0.26</v>
      </c>
      <c r="AD136" s="292"/>
      <c r="AO136" s="292"/>
    </row>
    <row r="137" spans="4:41" ht="12.2" hidden="1" customHeight="1" x14ac:dyDescent="0.2">
      <c r="D137" s="310">
        <v>1</v>
      </c>
      <c r="E137" s="310">
        <f t="shared" si="39"/>
        <v>7.7</v>
      </c>
      <c r="F137" s="311">
        <f t="shared" si="40"/>
        <v>0.23</v>
      </c>
      <c r="AD137" s="292"/>
      <c r="AO137" s="292"/>
    </row>
    <row r="138" spans="4:41" ht="12.2" hidden="1" customHeight="1" x14ac:dyDescent="0.2">
      <c r="D138" s="310">
        <v>0.9</v>
      </c>
      <c r="E138" s="310">
        <f t="shared" si="39"/>
        <v>6.9</v>
      </c>
      <c r="F138" s="311">
        <f t="shared" si="40"/>
        <v>0.21</v>
      </c>
      <c r="AD138" s="292"/>
      <c r="AO138" s="292"/>
    </row>
    <row r="139" spans="4:41" ht="12.2" hidden="1" customHeight="1" x14ac:dyDescent="0.2">
      <c r="D139" s="310">
        <v>0.8</v>
      </c>
      <c r="E139" s="310">
        <f t="shared" si="39"/>
        <v>6.2</v>
      </c>
      <c r="F139" s="311">
        <f t="shared" si="40"/>
        <v>0.19</v>
      </c>
      <c r="AD139" s="292"/>
      <c r="AO139" s="292"/>
    </row>
    <row r="140" spans="4:41" ht="12.2" hidden="1" customHeight="1" x14ac:dyDescent="0.2">
      <c r="D140" s="310">
        <v>0.7</v>
      </c>
      <c r="E140" s="310">
        <f t="shared" si="39"/>
        <v>5.4</v>
      </c>
      <c r="F140" s="311">
        <f t="shared" si="40"/>
        <v>0.16</v>
      </c>
      <c r="AD140" s="292"/>
      <c r="AO140" s="292"/>
    </row>
    <row r="141" spans="4:41" ht="12.2" hidden="1" customHeight="1" x14ac:dyDescent="0.2">
      <c r="D141" s="310">
        <v>0.6</v>
      </c>
      <c r="E141" s="310">
        <f t="shared" si="39"/>
        <v>4.5999999999999996</v>
      </c>
      <c r="F141" s="311">
        <f t="shared" si="40"/>
        <v>0.14000000000000001</v>
      </c>
      <c r="AD141" s="292"/>
      <c r="AO141" s="292"/>
    </row>
    <row r="142" spans="4:41" ht="12.2" hidden="1" customHeight="1" x14ac:dyDescent="0.2">
      <c r="D142" s="310">
        <v>0.5</v>
      </c>
      <c r="E142" s="310">
        <f t="shared" si="39"/>
        <v>3.8</v>
      </c>
      <c r="F142" s="311">
        <f t="shared" si="40"/>
        <v>0.11</v>
      </c>
      <c r="AD142" s="292"/>
      <c r="AO142" s="292"/>
    </row>
    <row r="143" spans="4:41" ht="12.2" hidden="1" customHeight="1" x14ac:dyDescent="0.2">
      <c r="D143" s="310">
        <v>0.4</v>
      </c>
      <c r="E143" s="310">
        <f t="shared" si="39"/>
        <v>3.1</v>
      </c>
      <c r="F143" s="311">
        <f t="shared" si="40"/>
        <v>0.09</v>
      </c>
      <c r="AD143" s="292"/>
      <c r="AO143" s="292"/>
    </row>
    <row r="144" spans="4:41" ht="12.2" hidden="1" customHeight="1" x14ac:dyDescent="0.2">
      <c r="D144" s="310">
        <v>0.3</v>
      </c>
      <c r="E144" s="310">
        <f t="shared" si="39"/>
        <v>2.2999999999999998</v>
      </c>
      <c r="F144" s="311">
        <f t="shared" si="40"/>
        <v>7.0000000000000007E-2</v>
      </c>
      <c r="AD144" s="292"/>
      <c r="AO144" s="292"/>
    </row>
    <row r="145" spans="4:41" ht="12.2" hidden="1" customHeight="1" x14ac:dyDescent="0.2">
      <c r="D145" s="310">
        <v>0.2</v>
      </c>
      <c r="E145" s="310">
        <f t="shared" si="39"/>
        <v>1.5</v>
      </c>
      <c r="F145" s="311">
        <f t="shared" si="40"/>
        <v>0.05</v>
      </c>
      <c r="AD145" s="292"/>
      <c r="AO145" s="292"/>
    </row>
    <row r="146" spans="4:41" ht="12.2" hidden="1" customHeight="1" x14ac:dyDescent="0.2">
      <c r="D146" s="310">
        <v>0.1</v>
      </c>
      <c r="E146" s="310">
        <f t="shared" si="39"/>
        <v>0.8</v>
      </c>
      <c r="F146" s="311">
        <f t="shared" si="40"/>
        <v>0.02</v>
      </c>
      <c r="AD146" s="292"/>
      <c r="AO146" s="292"/>
    </row>
    <row r="147" spans="4:41" ht="12.2" hidden="1" customHeight="1" x14ac:dyDescent="0.2">
      <c r="D147" s="310">
        <v>0</v>
      </c>
      <c r="E147" s="310">
        <f t="shared" ref="E147" si="41">D147*$E$17/$D$17</f>
        <v>0</v>
      </c>
      <c r="F147" s="311">
        <f t="shared" ref="F147" si="42">E147*0.03</f>
        <v>0</v>
      </c>
      <c r="AD147" s="292"/>
      <c r="AO147" s="292"/>
    </row>
    <row r="148" spans="4:41" ht="12.2" hidden="1" customHeight="1" x14ac:dyDescent="0.2">
      <c r="AD148" s="292"/>
      <c r="AO148" s="292"/>
    </row>
    <row r="149" spans="4:41" ht="12.2" hidden="1" customHeight="1" x14ac:dyDescent="0.2">
      <c r="AD149" s="292"/>
      <c r="AO149" s="292"/>
    </row>
    <row r="150" spans="4:41" ht="12.2" customHeight="1" x14ac:dyDescent="0.2">
      <c r="AD150" s="292"/>
      <c r="AO150" s="292"/>
    </row>
    <row r="151" spans="4:41" ht="12.2" customHeight="1" x14ac:dyDescent="0.2">
      <c r="AD151" s="292"/>
      <c r="AO151" s="292"/>
    </row>
    <row r="152" spans="4:41" ht="12.2" customHeight="1" x14ac:dyDescent="0.2">
      <c r="AD152" s="292"/>
      <c r="AO152" s="292"/>
    </row>
    <row r="153" spans="4:41" ht="12.2" customHeight="1" x14ac:dyDescent="0.2">
      <c r="AD153" s="292"/>
      <c r="AO153" s="292"/>
    </row>
    <row r="154" spans="4:41" ht="12.2" customHeight="1" x14ac:dyDescent="0.2">
      <c r="AD154" s="292"/>
      <c r="AO154" s="292"/>
    </row>
    <row r="155" spans="4:41" ht="12.75" customHeight="1" x14ac:dyDescent="0.2">
      <c r="AD155" s="292"/>
      <c r="AO155" s="292"/>
    </row>
    <row r="156" spans="4:41" ht="12.75" customHeight="1" x14ac:dyDescent="0.2">
      <c r="AD156" s="292"/>
      <c r="AO156" s="292"/>
    </row>
    <row r="157" spans="4:41" ht="12.75" customHeight="1" x14ac:dyDescent="0.2">
      <c r="AD157" s="292"/>
      <c r="AO157" s="292"/>
    </row>
    <row r="158" spans="4:41" ht="12.75" customHeight="1" x14ac:dyDescent="0.2">
      <c r="AD158" s="292"/>
      <c r="AO158" s="292"/>
    </row>
    <row r="159" spans="4:41" ht="12.75" customHeight="1" x14ac:dyDescent="0.2">
      <c r="AD159" s="292"/>
      <c r="AO159" s="292"/>
    </row>
    <row r="160" spans="4:41" ht="12.75" customHeight="1" x14ac:dyDescent="0.2">
      <c r="AD160" s="292"/>
      <c r="AO160" s="292"/>
    </row>
    <row r="161" spans="30:41" ht="12.75" customHeight="1" x14ac:dyDescent="0.2">
      <c r="AD161" s="292"/>
      <c r="AO161" s="292"/>
    </row>
    <row r="162" spans="30:41" ht="12.75" customHeight="1" x14ac:dyDescent="0.2">
      <c r="AD162" s="292"/>
      <c r="AO162" s="292"/>
    </row>
    <row r="163" spans="30:41" ht="12.75" customHeight="1" x14ac:dyDescent="0.2">
      <c r="AD163" s="292"/>
      <c r="AO163" s="292"/>
    </row>
    <row r="164" spans="30:41" ht="12.75" customHeight="1" x14ac:dyDescent="0.2">
      <c r="AD164" s="292"/>
      <c r="AO164" s="292"/>
    </row>
    <row r="165" spans="30:41" ht="12.75" customHeight="1" x14ac:dyDescent="0.2">
      <c r="AD165" s="292"/>
      <c r="AO165" s="292"/>
    </row>
    <row r="166" spans="30:41" ht="12.75" customHeight="1" x14ac:dyDescent="0.2">
      <c r="AD166" s="292"/>
      <c r="AO166" s="292"/>
    </row>
    <row r="167" spans="30:41" ht="12.75" customHeight="1" x14ac:dyDescent="0.2">
      <c r="AD167" s="292"/>
      <c r="AO167" s="292"/>
    </row>
    <row r="168" spans="30:41" ht="12.75" customHeight="1" x14ac:dyDescent="0.2">
      <c r="AD168" s="292"/>
      <c r="AO168" s="292"/>
    </row>
    <row r="169" spans="30:41" ht="12.75" customHeight="1" x14ac:dyDescent="0.2">
      <c r="AD169" s="292"/>
      <c r="AO169" s="292"/>
    </row>
    <row r="170" spans="30:41" ht="12.75" customHeight="1" x14ac:dyDescent="0.2">
      <c r="AD170" s="292"/>
      <c r="AO170" s="292"/>
    </row>
    <row r="171" spans="30:41" ht="12.75" customHeight="1" x14ac:dyDescent="0.2">
      <c r="AD171" s="292"/>
      <c r="AO171" s="292"/>
    </row>
    <row r="172" spans="30:41" ht="12.75" customHeight="1" x14ac:dyDescent="0.2">
      <c r="AD172" s="292"/>
      <c r="AO172" s="292"/>
    </row>
    <row r="173" spans="30:41" ht="12.75" customHeight="1" x14ac:dyDescent="0.2">
      <c r="AD173" s="292"/>
      <c r="AO173" s="292"/>
    </row>
    <row r="174" spans="30:41" ht="12.75" customHeight="1" x14ac:dyDescent="0.2">
      <c r="AD174" s="292"/>
      <c r="AO174" s="292"/>
    </row>
    <row r="175" spans="30:41" ht="12.75" customHeight="1" x14ac:dyDescent="0.2">
      <c r="AD175" s="292"/>
      <c r="AO175" s="292"/>
    </row>
    <row r="176" spans="30:41" ht="12.75" customHeight="1" x14ac:dyDescent="0.2">
      <c r="AD176" s="292"/>
      <c r="AO176" s="292"/>
    </row>
    <row r="177" spans="30:41" ht="12.75" customHeight="1" x14ac:dyDescent="0.2">
      <c r="AD177" s="292"/>
      <c r="AO177" s="292"/>
    </row>
    <row r="178" spans="30:41" ht="12.75" customHeight="1" x14ac:dyDescent="0.2">
      <c r="AD178" s="292"/>
      <c r="AO178" s="292"/>
    </row>
    <row r="179" spans="30:41" ht="12.75" customHeight="1" x14ac:dyDescent="0.2">
      <c r="AD179" s="292"/>
      <c r="AO179" s="292"/>
    </row>
    <row r="180" spans="30:41" ht="12.75" customHeight="1" x14ac:dyDescent="0.2">
      <c r="AD180" s="292"/>
      <c r="AO180" s="292"/>
    </row>
    <row r="181" spans="30:41" ht="12.75" customHeight="1" x14ac:dyDescent="0.2">
      <c r="AD181" s="292"/>
      <c r="AO181" s="292"/>
    </row>
    <row r="182" spans="30:41" ht="12.75" customHeight="1" x14ac:dyDescent="0.2">
      <c r="AD182" s="292"/>
      <c r="AO182" s="292"/>
    </row>
    <row r="183" spans="30:41" ht="12.75" customHeight="1" x14ac:dyDescent="0.2">
      <c r="AD183" s="292"/>
      <c r="AO183" s="292"/>
    </row>
    <row r="184" spans="30:41" ht="12.75" customHeight="1" x14ac:dyDescent="0.2">
      <c r="AD184" s="292"/>
      <c r="AO184" s="292"/>
    </row>
    <row r="185" spans="30:41" ht="12.75" customHeight="1" x14ac:dyDescent="0.2">
      <c r="AD185" s="292"/>
      <c r="AO185" s="292"/>
    </row>
    <row r="186" spans="30:41" ht="12.75" customHeight="1" x14ac:dyDescent="0.2">
      <c r="AD186" s="292"/>
      <c r="AO186" s="292"/>
    </row>
    <row r="187" spans="30:41" ht="12.75" customHeight="1" x14ac:dyDescent="0.2">
      <c r="AD187" s="292"/>
      <c r="AO187" s="292"/>
    </row>
    <row r="188" spans="30:41" ht="12.75" customHeight="1" x14ac:dyDescent="0.2">
      <c r="AD188" s="292"/>
      <c r="AO188" s="292"/>
    </row>
    <row r="189" spans="30:41" ht="12.75" customHeight="1" x14ac:dyDescent="0.2">
      <c r="AD189" s="292"/>
    </row>
    <row r="190" spans="30:41" ht="12.75" customHeight="1" x14ac:dyDescent="0.2">
      <c r="AD190" s="292"/>
    </row>
    <row r="191" spans="30:41" ht="12.75" customHeight="1" x14ac:dyDescent="0.2">
      <c r="AD191" s="292"/>
    </row>
    <row r="192" spans="30:41" ht="12.75" customHeight="1" x14ac:dyDescent="0.2">
      <c r="AD192" s="292"/>
    </row>
    <row r="193" spans="30:30" ht="12.75" customHeight="1" x14ac:dyDescent="0.2">
      <c r="AD193" s="292"/>
    </row>
    <row r="194" spans="30:30" ht="12.75" customHeight="1" x14ac:dyDescent="0.2">
      <c r="AD194" s="292"/>
    </row>
    <row r="195" spans="30:30" ht="12.75" customHeight="1" x14ac:dyDescent="0.2">
      <c r="AD195" s="292"/>
    </row>
    <row r="196" spans="30:30" ht="12.75" customHeight="1" x14ac:dyDescent="0.2">
      <c r="AD196" s="292"/>
    </row>
    <row r="197" spans="30:30" ht="12.75" customHeight="1" x14ac:dyDescent="0.2">
      <c r="AD197" s="292"/>
    </row>
    <row r="198" spans="30:30" ht="12.75" customHeight="1" x14ac:dyDescent="0.2">
      <c r="AD198" s="292"/>
    </row>
    <row r="199" spans="30:30" ht="12.75" customHeight="1" x14ac:dyDescent="0.2">
      <c r="AD199" s="292"/>
    </row>
    <row r="200" spans="30:30" ht="12.75" customHeight="1" x14ac:dyDescent="0.2">
      <c r="AD200" s="292"/>
    </row>
    <row r="201" spans="30:30" ht="12.75" customHeight="1" x14ac:dyDescent="0.2">
      <c r="AD201" s="292"/>
    </row>
    <row r="202" spans="30:30" ht="12.75" customHeight="1" x14ac:dyDescent="0.2">
      <c r="AD202" s="292"/>
    </row>
    <row r="203" spans="30:30" ht="12.75" customHeight="1" x14ac:dyDescent="0.2">
      <c r="AD203" s="292"/>
    </row>
    <row r="204" spans="30:30" ht="12.75" customHeight="1" x14ac:dyDescent="0.2">
      <c r="AD204" s="292"/>
    </row>
    <row r="205" spans="30:30" ht="12.75" customHeight="1" x14ac:dyDescent="0.2">
      <c r="AD205" s="292"/>
    </row>
    <row r="206" spans="30:30" ht="12.75" customHeight="1" x14ac:dyDescent="0.2">
      <c r="AD206" s="292"/>
    </row>
    <row r="207" spans="30:30" ht="12.75" customHeight="1" x14ac:dyDescent="0.2">
      <c r="AD207" s="292"/>
    </row>
    <row r="208" spans="30:30" ht="12.75" customHeight="1" x14ac:dyDescent="0.2">
      <c r="AD208" s="292"/>
    </row>
    <row r="209" spans="30:30" ht="12.75" customHeight="1" x14ac:dyDescent="0.2">
      <c r="AD209" s="292"/>
    </row>
    <row r="210" spans="30:30" ht="12.75" customHeight="1" x14ac:dyDescent="0.2">
      <c r="AD210" s="292"/>
    </row>
    <row r="211" spans="30:30" ht="12.75" customHeight="1" x14ac:dyDescent="0.2">
      <c r="AD211" s="292"/>
    </row>
    <row r="212" spans="30:30" ht="12.75" customHeight="1" x14ac:dyDescent="0.2">
      <c r="AD212" s="292"/>
    </row>
    <row r="213" spans="30:30" ht="12.75" customHeight="1" x14ac:dyDescent="0.2">
      <c r="AD213" s="292"/>
    </row>
    <row r="214" spans="30:30" ht="12.75" customHeight="1" x14ac:dyDescent="0.2">
      <c r="AD214" s="292"/>
    </row>
    <row r="215" spans="30:30" ht="12.75" customHeight="1" x14ac:dyDescent="0.2">
      <c r="AD215" s="292"/>
    </row>
    <row r="216" spans="30:30" ht="12.75" customHeight="1" x14ac:dyDescent="0.2">
      <c r="AD216" s="292"/>
    </row>
    <row r="217" spans="30:30" ht="12.75" customHeight="1" x14ac:dyDescent="0.2">
      <c r="AD217" s="292"/>
    </row>
    <row r="218" spans="30:30" ht="12.75" customHeight="1" x14ac:dyDescent="0.2">
      <c r="AD218" s="292"/>
    </row>
    <row r="219" spans="30:30" ht="12.75" customHeight="1" x14ac:dyDescent="0.2">
      <c r="AD219" s="292"/>
    </row>
    <row r="220" spans="30:30" ht="12.75" customHeight="1" x14ac:dyDescent="0.2">
      <c r="AD220" s="292"/>
    </row>
    <row r="221" spans="30:30" ht="12.75" customHeight="1" x14ac:dyDescent="0.2">
      <c r="AD221" s="292"/>
    </row>
    <row r="222" spans="30:30" ht="12.75" customHeight="1" x14ac:dyDescent="0.2">
      <c r="AD222" s="292"/>
    </row>
    <row r="223" spans="30:30" ht="12.75" customHeight="1" x14ac:dyDescent="0.2">
      <c r="AD223" s="292"/>
    </row>
    <row r="224" spans="30:30" ht="12.75" customHeight="1" x14ac:dyDescent="0.2">
      <c r="AD224" s="292"/>
    </row>
    <row r="225" spans="30:30" ht="12.75" customHeight="1" x14ac:dyDescent="0.2">
      <c r="AD225" s="292"/>
    </row>
    <row r="226" spans="30:30" ht="12.75" customHeight="1" x14ac:dyDescent="0.2">
      <c r="AD226" s="292"/>
    </row>
    <row r="227" spans="30:30" ht="12.75" customHeight="1" x14ac:dyDescent="0.2">
      <c r="AD227" s="292"/>
    </row>
    <row r="228" spans="30:30" ht="12.75" customHeight="1" x14ac:dyDescent="0.2">
      <c r="AD228" s="292"/>
    </row>
    <row r="229" spans="30:30" ht="12.75" customHeight="1" x14ac:dyDescent="0.2">
      <c r="AD229" s="292"/>
    </row>
    <row r="230" spans="30:30" ht="12.75" customHeight="1" x14ac:dyDescent="0.2">
      <c r="AD230" s="292"/>
    </row>
    <row r="231" spans="30:30" ht="12.75" customHeight="1" x14ac:dyDescent="0.2">
      <c r="AD231" s="292"/>
    </row>
    <row r="232" spans="30:30" ht="12.75" customHeight="1" x14ac:dyDescent="0.2">
      <c r="AD232" s="292"/>
    </row>
    <row r="233" spans="30:30" ht="12.75" customHeight="1" x14ac:dyDescent="0.2">
      <c r="AD233" s="292"/>
    </row>
    <row r="234" spans="30:30" ht="12.75" customHeight="1" x14ac:dyDescent="0.2">
      <c r="AD234" s="292"/>
    </row>
    <row r="235" spans="30:30" ht="12.75" customHeight="1" x14ac:dyDescent="0.2">
      <c r="AD235" s="292"/>
    </row>
    <row r="236" spans="30:30" ht="12.75" customHeight="1" x14ac:dyDescent="0.2">
      <c r="AD236" s="292"/>
    </row>
    <row r="237" spans="30:30" ht="12.75" customHeight="1" x14ac:dyDescent="0.2">
      <c r="AD237" s="292"/>
    </row>
    <row r="238" spans="30:30" ht="12.75" customHeight="1" x14ac:dyDescent="0.2">
      <c r="AD238" s="292"/>
    </row>
    <row r="239" spans="30:30" ht="12.75" customHeight="1" x14ac:dyDescent="0.2">
      <c r="AD239" s="292"/>
    </row>
    <row r="240" spans="30:30" ht="12.75" customHeight="1" x14ac:dyDescent="0.2">
      <c r="AD240" s="292"/>
    </row>
    <row r="241" spans="30:30" ht="12.75" customHeight="1" x14ac:dyDescent="0.2">
      <c r="AD241" s="292"/>
    </row>
    <row r="242" spans="30:30" ht="12.75" customHeight="1" x14ac:dyDescent="0.2">
      <c r="AD242" s="292"/>
    </row>
    <row r="243" spans="30:30" ht="12.75" customHeight="1" x14ac:dyDescent="0.2">
      <c r="AD243" s="292"/>
    </row>
    <row r="244" spans="30:30" ht="12.75" customHeight="1" x14ac:dyDescent="0.2">
      <c r="AD244" s="292"/>
    </row>
    <row r="245" spans="30:30" ht="12.75" customHeight="1" x14ac:dyDescent="0.2">
      <c r="AD245" s="292"/>
    </row>
    <row r="246" spans="30:30" ht="12.75" customHeight="1" x14ac:dyDescent="0.2">
      <c r="AD246" s="292"/>
    </row>
    <row r="247" spans="30:30" ht="12.75" customHeight="1" x14ac:dyDescent="0.2">
      <c r="AD247" s="292"/>
    </row>
    <row r="248" spans="30:30" ht="12.75" customHeight="1" x14ac:dyDescent="0.2">
      <c r="AD248" s="292"/>
    </row>
    <row r="249" spans="30:30" ht="12.75" customHeight="1" x14ac:dyDescent="0.2">
      <c r="AD249" s="292"/>
    </row>
    <row r="250" spans="30:30" ht="12.75" customHeight="1" x14ac:dyDescent="0.2">
      <c r="AD250" s="292"/>
    </row>
    <row r="251" spans="30:30" ht="12.75" customHeight="1" x14ac:dyDescent="0.2">
      <c r="AD251" s="292"/>
    </row>
    <row r="252" spans="30:30" ht="12.75" customHeight="1" x14ac:dyDescent="0.2">
      <c r="AD252" s="292"/>
    </row>
    <row r="253" spans="30:30" ht="12.75" customHeight="1" x14ac:dyDescent="0.2">
      <c r="AD253" s="292"/>
    </row>
    <row r="254" spans="30:30" ht="12.75" customHeight="1" x14ac:dyDescent="0.2">
      <c r="AD254" s="292"/>
    </row>
    <row r="255" spans="30:30" ht="12.75" customHeight="1" x14ac:dyDescent="0.2">
      <c r="AD255" s="292"/>
    </row>
    <row r="256" spans="30:30" ht="12.75" customHeight="1" x14ac:dyDescent="0.2">
      <c r="AD256" s="292"/>
    </row>
    <row r="257" spans="30:30" ht="12.75" customHeight="1" x14ac:dyDescent="0.2">
      <c r="AD257" s="292"/>
    </row>
    <row r="258" spans="30:30" ht="12.75" customHeight="1" x14ac:dyDescent="0.2">
      <c r="AD258" s="292"/>
    </row>
    <row r="259" spans="30:30" ht="12.75" customHeight="1" x14ac:dyDescent="0.2">
      <c r="AD259" s="292"/>
    </row>
    <row r="260" spans="30:30" ht="12.75" customHeight="1" x14ac:dyDescent="0.2">
      <c r="AD260" s="292"/>
    </row>
    <row r="261" spans="30:30" ht="12.75" customHeight="1" x14ac:dyDescent="0.2">
      <c r="AD261" s="292"/>
    </row>
    <row r="262" spans="30:30" ht="12.75" customHeight="1" x14ac:dyDescent="0.2">
      <c r="AD262" s="292"/>
    </row>
    <row r="263" spans="30:30" ht="12.75" customHeight="1" x14ac:dyDescent="0.2">
      <c r="AD263" s="292"/>
    </row>
    <row r="264" spans="30:30" ht="12.75" customHeight="1" x14ac:dyDescent="0.2">
      <c r="AD264" s="292"/>
    </row>
    <row r="265" spans="30:30" ht="12.75" customHeight="1" x14ac:dyDescent="0.2">
      <c r="AD265" s="292"/>
    </row>
    <row r="266" spans="30:30" ht="12.75" customHeight="1" x14ac:dyDescent="0.2">
      <c r="AD266" s="292"/>
    </row>
    <row r="267" spans="30:30" ht="12.75" customHeight="1" x14ac:dyDescent="0.2">
      <c r="AD267" s="292"/>
    </row>
    <row r="268" spans="30:30" ht="12.75" customHeight="1" x14ac:dyDescent="0.2">
      <c r="AD268" s="292"/>
    </row>
  </sheetData>
  <sheetProtection algorithmName="SHA-512" hashValue="w9bHS5MX94Bgt+VGV70fmhUnGmpMF2tOx5KA7XsBLAAArzFuFAK4ysHdOLo3d6iiF90+kEIGPAjHmjv0EhL/sQ==" saltValue="ddA2dJj52+u66Oy+WdUYcw==" spinCount="100000" sheet="1" objects="1" scenario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45">
    <mergeCell ref="M34:Q34"/>
    <mergeCell ref="Y30:Y31"/>
    <mergeCell ref="Z30:Z31"/>
    <mergeCell ref="AA30:AA31"/>
    <mergeCell ref="W7:X7"/>
    <mergeCell ref="W12:X12"/>
    <mergeCell ref="R12:S12"/>
    <mergeCell ref="W19:X19"/>
    <mergeCell ref="R19:S19"/>
    <mergeCell ref="R23:S23"/>
    <mergeCell ref="W23:X23"/>
    <mergeCell ref="M12:N12"/>
    <mergeCell ref="T30:T31"/>
    <mergeCell ref="V30:V31"/>
    <mergeCell ref="BA15:BB16"/>
    <mergeCell ref="AM23:AP23"/>
    <mergeCell ref="AL21:AL22"/>
    <mergeCell ref="C1:D1"/>
    <mergeCell ref="AM1:AQ1"/>
    <mergeCell ref="AL17:AL18"/>
    <mergeCell ref="AQ13:AQ15"/>
    <mergeCell ref="AM2:AP2"/>
    <mergeCell ref="AP10:AP11"/>
    <mergeCell ref="AM17:AO17"/>
    <mergeCell ref="AQ17:AQ19"/>
    <mergeCell ref="AM20:AP20"/>
    <mergeCell ref="AQ23:AQ24"/>
    <mergeCell ref="H12:I12"/>
    <mergeCell ref="AQ20:AQ21"/>
    <mergeCell ref="AK8:AK9"/>
    <mergeCell ref="BC4:BD4"/>
    <mergeCell ref="BD5:BE6"/>
    <mergeCell ref="AZ14:BA14"/>
    <mergeCell ref="AR3:AR6"/>
    <mergeCell ref="AT3:AY3"/>
    <mergeCell ref="AH8:AH9"/>
    <mergeCell ref="AH10:AJ10"/>
    <mergeCell ref="AG8:AG10"/>
    <mergeCell ref="AM13:AO13"/>
    <mergeCell ref="AE9:AF10"/>
    <mergeCell ref="AE27:AG27"/>
    <mergeCell ref="R33:V33"/>
    <mergeCell ref="W33:AA33"/>
    <mergeCell ref="H18:I18"/>
    <mergeCell ref="H24:I24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2"/>
  <headerFooter alignWithMargins="0"/>
  <colBreaks count="8" manualBreakCount="8">
    <brk id="7" max="51" man="1"/>
    <brk id="12" max="1048575" man="1"/>
    <brk id="17" max="1048575" man="1"/>
    <brk id="29" max="1048575" man="1"/>
    <brk id="33" max="1048575" man="1"/>
    <brk id="37" max="1048575" man="1"/>
    <brk id="44" max="51" man="1"/>
    <brk id="5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U44"/>
  <sheetViews>
    <sheetView showGridLines="0" zoomScale="90" zoomScaleNormal="90" zoomScaleSheetLayoutView="50" workbookViewId="0">
      <selection activeCell="B7" sqref="B7:E7"/>
    </sheetView>
  </sheetViews>
  <sheetFormatPr baseColWidth="10" defaultColWidth="0" defaultRowHeight="12.75" zeroHeight="1" x14ac:dyDescent="0.2"/>
  <cols>
    <col min="1" max="1" width="1.7109375" customWidth="1"/>
    <col min="2" max="2" width="16.7109375" customWidth="1"/>
    <col min="3" max="3" width="25.5703125" customWidth="1"/>
    <col min="4" max="4" width="13.7109375" customWidth="1"/>
    <col min="5" max="5" width="18.7109375" customWidth="1"/>
    <col min="6" max="6" width="16" customWidth="1"/>
    <col min="7" max="7" width="13.42578125" customWidth="1"/>
    <col min="8" max="10" width="17.7109375" customWidth="1"/>
    <col min="11" max="11" width="19.7109375" customWidth="1"/>
    <col min="12" max="12" width="1.7109375" customWidth="1"/>
    <col min="13" max="255" width="11.42578125" hidden="1" customWidth="1"/>
    <col min="256" max="16384" width="7.85546875" hidden="1"/>
  </cols>
  <sheetData>
    <row r="1" spans="1:12" ht="56.25" customHeight="1" x14ac:dyDescent="0.2">
      <c r="A1" s="25"/>
      <c r="B1" s="123" t="s">
        <v>312</v>
      </c>
      <c r="C1" s="124"/>
      <c r="D1" s="124"/>
      <c r="E1" s="124"/>
      <c r="F1" s="124"/>
      <c r="G1" s="124"/>
      <c r="H1" s="124"/>
      <c r="I1" s="124"/>
      <c r="J1" s="124"/>
      <c r="K1" s="125"/>
      <c r="L1" s="25"/>
    </row>
    <row r="2" spans="1:12" ht="3" customHeight="1" x14ac:dyDescent="0.2">
      <c r="A2" s="25"/>
      <c r="B2" s="241"/>
      <c r="C2" s="124"/>
      <c r="D2" s="124"/>
      <c r="E2" s="124"/>
      <c r="F2" s="124"/>
      <c r="G2" s="124"/>
      <c r="H2" s="124"/>
      <c r="I2" s="124"/>
      <c r="J2" s="124"/>
      <c r="K2" s="124"/>
      <c r="L2" s="25"/>
    </row>
    <row r="3" spans="1:12" ht="24" customHeight="1" x14ac:dyDescent="0.25">
      <c r="A3" s="25"/>
      <c r="B3" s="473">
        <f>'MET-INDIVIDUALES'!B6</f>
        <v>0</v>
      </c>
      <c r="C3" s="474"/>
      <c r="D3" s="474"/>
      <c r="E3" s="474"/>
      <c r="F3" s="126"/>
      <c r="G3" s="480">
        <f>'MET-INDIVIDUALES'!G6</f>
        <v>0</v>
      </c>
      <c r="H3" s="480"/>
      <c r="I3" s="127"/>
      <c r="J3" s="474">
        <f>'MET-INDIVIDUALES'!I6</f>
        <v>0</v>
      </c>
      <c r="K3" s="477"/>
      <c r="L3" s="25"/>
    </row>
    <row r="4" spans="1:12" x14ac:dyDescent="0.2">
      <c r="A4" s="25"/>
      <c r="B4" s="475" t="str">
        <f>'MET-INDIVIDUALES'!B7</f>
        <v>NOMBRE DEL EVALUADO</v>
      </c>
      <c r="C4" s="476"/>
      <c r="D4" s="476"/>
      <c r="E4" s="476"/>
      <c r="F4" s="128"/>
      <c r="G4" s="478" t="str">
        <f>'MET-INDIVIDUALES'!G7</f>
        <v xml:space="preserve">RFC </v>
      </c>
      <c r="H4" s="478"/>
      <c r="I4" s="129"/>
      <c r="J4" s="478" t="str">
        <f>'MET-INDIVIDUALES'!I7</f>
        <v xml:space="preserve">CURP  </v>
      </c>
      <c r="K4" s="479"/>
      <c r="L4" s="25"/>
    </row>
    <row r="5" spans="1:12" ht="24" customHeight="1" x14ac:dyDescent="0.25">
      <c r="A5" s="25"/>
      <c r="B5" s="510">
        <f>'MET-INDIVIDUALES'!B8</f>
        <v>0</v>
      </c>
      <c r="C5" s="502"/>
      <c r="D5" s="502"/>
      <c r="E5" s="502"/>
      <c r="F5" s="259"/>
      <c r="G5" s="502">
        <f>'MET-INDIVIDUALES'!J55</f>
        <v>0</v>
      </c>
      <c r="H5" s="502"/>
      <c r="I5" s="129"/>
      <c r="J5" s="508">
        <f>'MET-INDIVIDUALES'!K6</f>
        <v>0</v>
      </c>
      <c r="K5" s="509"/>
      <c r="L5" s="25"/>
    </row>
    <row r="6" spans="1:12" ht="12.75" customHeight="1" x14ac:dyDescent="0.2">
      <c r="A6" s="25"/>
      <c r="B6" s="475" t="str">
        <f>'MET-INDIVIDUALES'!B9</f>
        <v>DENOMINACIÓN DEL PUESTO</v>
      </c>
      <c r="C6" s="476"/>
      <c r="D6" s="476"/>
      <c r="E6" s="476"/>
      <c r="F6" s="258"/>
      <c r="G6" s="476" t="str">
        <f>'MET-INDIVIDUALES'!J56</f>
        <v>AÑO DE LA EVALUACIÓN</v>
      </c>
      <c r="H6" s="476"/>
      <c r="I6" s="129"/>
      <c r="J6" s="478" t="str">
        <f>'MET-INDIVIDUALES'!K7</f>
        <v>No.de RUSP</v>
      </c>
      <c r="K6" s="479"/>
      <c r="L6" s="25"/>
    </row>
    <row r="7" spans="1:12" ht="33" customHeight="1" x14ac:dyDescent="0.25">
      <c r="A7" s="25"/>
      <c r="B7" s="510">
        <f>'MET-INDIVIDUALES'!G8</f>
        <v>0</v>
      </c>
      <c r="C7" s="502"/>
      <c r="D7" s="502"/>
      <c r="E7" s="502"/>
      <c r="F7" s="130"/>
      <c r="G7" s="502">
        <f>'MET-INDIVIDUALES'!B10</f>
        <v>0</v>
      </c>
      <c r="H7" s="502"/>
      <c r="I7" s="502"/>
      <c r="J7" s="502"/>
      <c r="K7" s="513"/>
      <c r="L7" s="25"/>
    </row>
    <row r="8" spans="1:12" ht="12" customHeight="1" x14ac:dyDescent="0.2">
      <c r="A8" s="25"/>
      <c r="B8" s="511" t="str">
        <f>'MET-INDIVIDUALES'!G9</f>
        <v>NOMBRE DE LA DEPENDENCIA U ÓRGANO ADMINISTRATIVO DESCONCENTRADO</v>
      </c>
      <c r="C8" s="512"/>
      <c r="D8" s="512"/>
      <c r="E8" s="512"/>
      <c r="F8" s="131"/>
      <c r="G8" s="503" t="str">
        <f>'MET-INDIVIDUALES'!B11</f>
        <v>CLAVE Y NOMBRE DE LA UNIDAD ADMINISTRATIVA RESPONSABLE</v>
      </c>
      <c r="H8" s="503"/>
      <c r="I8" s="503"/>
      <c r="J8" s="503"/>
      <c r="K8" s="504"/>
      <c r="L8" s="25"/>
    </row>
    <row r="9" spans="1:12" ht="18.75" customHeight="1" x14ac:dyDescent="0.25">
      <c r="A9" s="25"/>
      <c r="B9" s="505">
        <f>'MET-INDIVIDUALES'!B12</f>
        <v>0</v>
      </c>
      <c r="C9" s="506"/>
      <c r="D9" s="506"/>
      <c r="E9" s="506"/>
      <c r="F9" s="506"/>
      <c r="G9" s="506"/>
      <c r="H9" s="506"/>
      <c r="I9" s="506"/>
      <c r="J9" s="506"/>
      <c r="K9" s="507"/>
      <c r="L9" s="25"/>
    </row>
    <row r="10" spans="1:12" x14ac:dyDescent="0.2">
      <c r="A10" s="25"/>
      <c r="B10" s="488" t="str">
        <f>'MET-INDIVIDUALES'!B13</f>
        <v>LUGAR y FECHA DE LA APLICACIÓN</v>
      </c>
      <c r="C10" s="489"/>
      <c r="D10" s="489"/>
      <c r="E10" s="489"/>
      <c r="F10" s="489"/>
      <c r="G10" s="489"/>
      <c r="H10" s="489"/>
      <c r="I10" s="489"/>
      <c r="J10" s="489"/>
      <c r="K10" s="490"/>
      <c r="L10" s="25"/>
    </row>
    <row r="11" spans="1:12" ht="2.4500000000000002" customHeight="1" x14ac:dyDescent="0.2">
      <c r="A11" s="25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25"/>
    </row>
    <row r="12" spans="1:12" ht="27" customHeight="1" x14ac:dyDescent="0.2">
      <c r="A12" s="25"/>
      <c r="B12" s="495" t="s">
        <v>34</v>
      </c>
      <c r="C12" s="495"/>
      <c r="D12" s="495"/>
      <c r="E12" s="495"/>
      <c r="F12" s="495"/>
      <c r="G12" s="495"/>
      <c r="H12" s="495"/>
      <c r="I12" s="495"/>
      <c r="J12" s="494" t="s">
        <v>63</v>
      </c>
      <c r="K12" s="495"/>
      <c r="L12" s="25"/>
    </row>
    <row r="13" spans="1:12" ht="33" customHeight="1" x14ac:dyDescent="0.2">
      <c r="A13" s="25"/>
      <c r="B13" s="493" t="s">
        <v>138</v>
      </c>
      <c r="C13" s="493"/>
      <c r="D13" s="493"/>
      <c r="E13" s="493"/>
      <c r="F13" s="493"/>
      <c r="G13" s="493"/>
      <c r="H13" s="493"/>
      <c r="I13" s="493"/>
      <c r="J13" s="491"/>
      <c r="K13" s="492"/>
      <c r="L13" s="25"/>
    </row>
    <row r="14" spans="1:12" ht="33" customHeight="1" x14ac:dyDescent="0.2">
      <c r="A14" s="25"/>
      <c r="B14" s="493" t="s">
        <v>136</v>
      </c>
      <c r="C14" s="493"/>
      <c r="D14" s="493"/>
      <c r="E14" s="493"/>
      <c r="F14" s="493"/>
      <c r="G14" s="493"/>
      <c r="H14" s="493"/>
      <c r="I14" s="493"/>
      <c r="J14" s="491"/>
      <c r="K14" s="492"/>
      <c r="L14" s="25"/>
    </row>
    <row r="15" spans="1:12" ht="33" customHeight="1" x14ac:dyDescent="0.2">
      <c r="A15" s="25"/>
      <c r="B15" s="493" t="s">
        <v>144</v>
      </c>
      <c r="C15" s="493"/>
      <c r="D15" s="493"/>
      <c r="E15" s="493"/>
      <c r="F15" s="493"/>
      <c r="G15" s="493"/>
      <c r="H15" s="493"/>
      <c r="I15" s="493"/>
      <c r="J15" s="491"/>
      <c r="K15" s="492"/>
      <c r="L15" s="25"/>
    </row>
    <row r="16" spans="1:12" ht="33" customHeight="1" x14ac:dyDescent="0.2">
      <c r="A16" s="25"/>
      <c r="B16" s="493" t="s">
        <v>137</v>
      </c>
      <c r="C16" s="493"/>
      <c r="D16" s="493"/>
      <c r="E16" s="493"/>
      <c r="F16" s="493"/>
      <c r="G16" s="493"/>
      <c r="H16" s="493"/>
      <c r="I16" s="493"/>
      <c r="J16" s="491"/>
      <c r="K16" s="492"/>
      <c r="L16" s="25"/>
    </row>
    <row r="17" spans="1:12" ht="3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27" customHeight="1" x14ac:dyDescent="0.2">
      <c r="A18" s="25"/>
      <c r="B18" s="481" t="s">
        <v>35</v>
      </c>
      <c r="C18" s="482"/>
      <c r="D18" s="482"/>
      <c r="E18" s="482"/>
      <c r="F18" s="482"/>
      <c r="G18" s="482"/>
      <c r="H18" s="482"/>
      <c r="I18" s="482"/>
      <c r="J18" s="482"/>
      <c r="K18" s="483"/>
      <c r="L18" s="25"/>
    </row>
    <row r="19" spans="1:12" ht="3" customHeight="1" x14ac:dyDescent="0.2">
      <c r="A19" s="25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25"/>
    </row>
    <row r="20" spans="1:12" ht="33" customHeight="1" x14ac:dyDescent="0.2">
      <c r="A20" s="25"/>
      <c r="B20" s="496" t="s">
        <v>36</v>
      </c>
      <c r="C20" s="497"/>
      <c r="D20" s="497"/>
      <c r="E20" s="497"/>
      <c r="F20" s="497"/>
      <c r="G20" s="498"/>
      <c r="H20" s="481" t="s">
        <v>37</v>
      </c>
      <c r="I20" s="482"/>
      <c r="J20" s="483"/>
      <c r="K20" s="484" t="s">
        <v>38</v>
      </c>
      <c r="L20" s="25"/>
    </row>
    <row r="21" spans="1:12" ht="45" x14ac:dyDescent="0.2">
      <c r="A21" s="25"/>
      <c r="B21" s="499"/>
      <c r="C21" s="500"/>
      <c r="D21" s="500"/>
      <c r="E21" s="500"/>
      <c r="F21" s="500"/>
      <c r="G21" s="501"/>
      <c r="H21" s="134" t="s">
        <v>102</v>
      </c>
      <c r="I21" s="134" t="s">
        <v>8</v>
      </c>
      <c r="J21" s="135" t="s">
        <v>103</v>
      </c>
      <c r="K21" s="485"/>
      <c r="L21" s="25"/>
    </row>
    <row r="22" spans="1:12" ht="79.5" customHeight="1" x14ac:dyDescent="0.2">
      <c r="A22" s="25"/>
      <c r="B22" s="499"/>
      <c r="C22" s="500"/>
      <c r="D22" s="500"/>
      <c r="E22" s="500"/>
      <c r="F22" s="500"/>
      <c r="G22" s="501"/>
      <c r="H22" s="136" t="s">
        <v>156</v>
      </c>
      <c r="I22" s="136" t="s">
        <v>155</v>
      </c>
      <c r="J22" s="136" t="s">
        <v>157</v>
      </c>
      <c r="K22" s="485"/>
      <c r="L22" s="25"/>
    </row>
    <row r="23" spans="1:12" ht="57" customHeight="1" x14ac:dyDescent="0.2">
      <c r="A23" s="25"/>
      <c r="B23" s="134">
        <v>1</v>
      </c>
      <c r="C23" s="446"/>
      <c r="D23" s="447"/>
      <c r="E23" s="447"/>
      <c r="F23" s="447"/>
      <c r="G23" s="448"/>
      <c r="H23" s="4"/>
      <c r="I23" s="4"/>
      <c r="J23" s="4"/>
      <c r="K23" s="281" t="str">
        <f>'tablas de calculo'!BD1</f>
        <v xml:space="preserve">   </v>
      </c>
      <c r="L23" s="25"/>
    </row>
    <row r="24" spans="1:12" ht="57" customHeight="1" x14ac:dyDescent="0.2">
      <c r="A24" s="25"/>
      <c r="B24" s="134">
        <v>2</v>
      </c>
      <c r="C24" s="446"/>
      <c r="D24" s="447"/>
      <c r="E24" s="447"/>
      <c r="F24" s="447"/>
      <c r="G24" s="448"/>
      <c r="H24" s="4"/>
      <c r="I24" s="4"/>
      <c r="J24" s="4"/>
      <c r="K24" s="281" t="str">
        <f>'tablas de calculo'!BD2</f>
        <v xml:space="preserve">   </v>
      </c>
      <c r="L24" s="25"/>
    </row>
    <row r="25" spans="1:12" ht="57" customHeight="1" x14ac:dyDescent="0.2">
      <c r="A25" s="25"/>
      <c r="B25" s="134">
        <v>3</v>
      </c>
      <c r="C25" s="446"/>
      <c r="D25" s="447"/>
      <c r="E25" s="447"/>
      <c r="F25" s="447"/>
      <c r="G25" s="448"/>
      <c r="H25" s="4"/>
      <c r="I25" s="4"/>
      <c r="J25" s="4"/>
      <c r="K25" s="281" t="str">
        <f>'tablas de calculo'!BD3</f>
        <v xml:space="preserve">   </v>
      </c>
      <c r="L25" s="25"/>
    </row>
    <row r="26" spans="1:12" ht="51.75" customHeight="1" x14ac:dyDescent="0.2">
      <c r="A26" s="25"/>
      <c r="B26" s="137"/>
      <c r="C26" s="138"/>
      <c r="D26" s="486" t="s">
        <v>39</v>
      </c>
      <c r="E26" s="486"/>
      <c r="F26" s="486"/>
      <c r="G26" s="486"/>
      <c r="H26" s="486"/>
      <c r="I26" s="486"/>
      <c r="J26" s="487"/>
      <c r="K26" s="139" t="str">
        <f>'tablas de calculo'!BE4</f>
        <v>Verifica el 3° requisito</v>
      </c>
      <c r="L26" s="25"/>
    </row>
    <row r="27" spans="1:12" ht="3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30" customHeight="1" x14ac:dyDescent="0.2">
      <c r="A28" s="25"/>
      <c r="B28" s="142" t="s">
        <v>158</v>
      </c>
      <c r="C28" s="140"/>
      <c r="D28" s="140"/>
      <c r="E28" s="140"/>
      <c r="F28" s="141"/>
      <c r="G28" s="142" t="s">
        <v>286</v>
      </c>
      <c r="H28" s="140"/>
      <c r="I28" s="140"/>
      <c r="J28" s="140"/>
      <c r="K28" s="141"/>
      <c r="L28" s="25"/>
    </row>
    <row r="29" spans="1:12" ht="49.5" customHeight="1" x14ac:dyDescent="0.2">
      <c r="A29" s="25"/>
      <c r="B29" s="452">
        <f>'MET-INDIVIDUALES'!F50</f>
        <v>0</v>
      </c>
      <c r="C29" s="453"/>
      <c r="D29" s="453"/>
      <c r="E29" s="453"/>
      <c r="F29" s="454"/>
      <c r="G29" s="458"/>
      <c r="H29" s="459"/>
      <c r="I29" s="459"/>
      <c r="J29" s="459"/>
      <c r="K29" s="460"/>
      <c r="L29" s="25"/>
    </row>
    <row r="30" spans="1:12" ht="10.5" customHeight="1" x14ac:dyDescent="0.2">
      <c r="A30" s="25"/>
      <c r="B30" s="449" t="s">
        <v>109</v>
      </c>
      <c r="C30" s="450"/>
      <c r="D30" s="450"/>
      <c r="E30" s="450"/>
      <c r="F30" s="451"/>
      <c r="G30" s="461" t="s">
        <v>109</v>
      </c>
      <c r="H30" s="462"/>
      <c r="I30" s="462"/>
      <c r="J30" s="462"/>
      <c r="K30" s="463"/>
      <c r="L30" s="25"/>
    </row>
    <row r="31" spans="1:12" ht="51.95" customHeight="1" x14ac:dyDescent="0.2">
      <c r="A31" s="25"/>
      <c r="B31" s="452">
        <f>'MET-INDIVIDUALES'!F44</f>
        <v>0</v>
      </c>
      <c r="C31" s="453"/>
      <c r="D31" s="453"/>
      <c r="E31" s="453"/>
      <c r="F31" s="454"/>
      <c r="G31" s="467"/>
      <c r="H31" s="468"/>
      <c r="I31" s="468"/>
      <c r="J31" s="468"/>
      <c r="K31" s="469"/>
      <c r="L31" s="25"/>
    </row>
    <row r="32" spans="1:12" ht="10.5" customHeight="1" x14ac:dyDescent="0.2">
      <c r="A32" s="25"/>
      <c r="B32" s="449" t="s">
        <v>110</v>
      </c>
      <c r="C32" s="450"/>
      <c r="D32" s="450"/>
      <c r="E32" s="450"/>
      <c r="F32" s="451"/>
      <c r="G32" s="461" t="s">
        <v>110</v>
      </c>
      <c r="H32" s="462"/>
      <c r="I32" s="462"/>
      <c r="J32" s="462"/>
      <c r="K32" s="463"/>
      <c r="L32" s="25"/>
    </row>
    <row r="33" spans="1:12" ht="57" customHeight="1" x14ac:dyDescent="0.2">
      <c r="A33" s="25"/>
      <c r="B33" s="464"/>
      <c r="C33" s="465"/>
      <c r="D33" s="465"/>
      <c r="E33" s="465"/>
      <c r="F33" s="466"/>
      <c r="G33" s="467"/>
      <c r="H33" s="468"/>
      <c r="I33" s="468"/>
      <c r="J33" s="468"/>
      <c r="K33" s="469"/>
      <c r="L33" s="25"/>
    </row>
    <row r="34" spans="1:12" ht="12.75" customHeight="1" x14ac:dyDescent="0.2">
      <c r="A34" s="25"/>
      <c r="B34" s="455" t="s">
        <v>111</v>
      </c>
      <c r="C34" s="456"/>
      <c r="D34" s="456"/>
      <c r="E34" s="456"/>
      <c r="F34" s="457"/>
      <c r="G34" s="455" t="s">
        <v>111</v>
      </c>
      <c r="H34" s="456"/>
      <c r="I34" s="456"/>
      <c r="J34" s="456"/>
      <c r="K34" s="457"/>
      <c r="L34" s="25"/>
    </row>
    <row r="35" spans="1:12" ht="3" customHeight="1" x14ac:dyDescent="0.2">
      <c r="A35" s="25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25"/>
    </row>
    <row r="36" spans="1:12" ht="34.5" customHeight="1" x14ac:dyDescent="0.2">
      <c r="A36" s="25"/>
      <c r="B36" s="123" t="s">
        <v>40</v>
      </c>
      <c r="C36" s="144"/>
      <c r="D36" s="144"/>
      <c r="E36" s="144"/>
      <c r="F36" s="144"/>
      <c r="G36" s="143"/>
      <c r="H36" s="143"/>
      <c r="I36" s="143"/>
      <c r="J36" s="143"/>
      <c r="K36" s="145"/>
      <c r="L36" s="25"/>
    </row>
    <row r="37" spans="1:12" ht="24" customHeight="1" x14ac:dyDescent="0.2">
      <c r="A37" s="25"/>
      <c r="B37" s="470"/>
      <c r="C37" s="471"/>
      <c r="D37" s="471"/>
      <c r="E37" s="471"/>
      <c r="F37" s="471"/>
      <c r="G37" s="471"/>
      <c r="H37" s="471"/>
      <c r="I37" s="471"/>
      <c r="J37" s="471"/>
      <c r="K37" s="472"/>
      <c r="L37" s="25"/>
    </row>
    <row r="38" spans="1:12" ht="24" customHeight="1" x14ac:dyDescent="0.2">
      <c r="A38" s="25"/>
      <c r="B38" s="470"/>
      <c r="C38" s="471"/>
      <c r="D38" s="471"/>
      <c r="E38" s="471"/>
      <c r="F38" s="471"/>
      <c r="G38" s="471"/>
      <c r="H38" s="471"/>
      <c r="I38" s="471"/>
      <c r="J38" s="471"/>
      <c r="K38" s="472"/>
      <c r="L38" s="25"/>
    </row>
    <row r="39" spans="1:12" ht="24" customHeight="1" x14ac:dyDescent="0.2">
      <c r="A39" s="25"/>
      <c r="B39" s="470"/>
      <c r="C39" s="471"/>
      <c r="D39" s="471"/>
      <c r="E39" s="471"/>
      <c r="F39" s="471"/>
      <c r="G39" s="471"/>
      <c r="H39" s="471"/>
      <c r="I39" s="471"/>
      <c r="J39" s="471"/>
      <c r="K39" s="472"/>
      <c r="L39" s="25"/>
    </row>
    <row r="40" spans="1:12" ht="24" customHeight="1" x14ac:dyDescent="0.2">
      <c r="A40" s="25"/>
      <c r="B40" s="470"/>
      <c r="C40" s="471"/>
      <c r="D40" s="471"/>
      <c r="E40" s="471"/>
      <c r="F40" s="471"/>
      <c r="G40" s="471"/>
      <c r="H40" s="471"/>
      <c r="I40" s="471"/>
      <c r="J40" s="471"/>
      <c r="K40" s="472"/>
      <c r="L40" s="25"/>
    </row>
    <row r="41" spans="1:12" ht="24" customHeight="1" x14ac:dyDescent="0.2">
      <c r="A41" s="25"/>
      <c r="B41" s="470"/>
      <c r="C41" s="471"/>
      <c r="D41" s="471"/>
      <c r="E41" s="471"/>
      <c r="F41" s="471"/>
      <c r="G41" s="471"/>
      <c r="H41" s="471"/>
      <c r="I41" s="471"/>
      <c r="J41" s="471"/>
      <c r="K41" s="472"/>
      <c r="L41" s="25"/>
    </row>
    <row r="42" spans="1:12" ht="24" customHeight="1" x14ac:dyDescent="0.2">
      <c r="A42" s="25"/>
      <c r="B42" s="470"/>
      <c r="C42" s="471"/>
      <c r="D42" s="471"/>
      <c r="E42" s="471"/>
      <c r="F42" s="471"/>
      <c r="G42" s="471"/>
      <c r="H42" s="471"/>
      <c r="I42" s="471"/>
      <c r="J42" s="471"/>
      <c r="K42" s="472"/>
      <c r="L42" s="25"/>
    </row>
    <row r="43" spans="1:12" ht="24" customHeight="1" x14ac:dyDescent="0.2">
      <c r="A43" s="25"/>
      <c r="B43" s="470"/>
      <c r="C43" s="471"/>
      <c r="D43" s="471"/>
      <c r="E43" s="471"/>
      <c r="F43" s="471"/>
      <c r="G43" s="471"/>
      <c r="H43" s="471"/>
      <c r="I43" s="471"/>
      <c r="J43" s="471"/>
      <c r="K43" s="472"/>
      <c r="L43" s="25"/>
    </row>
    <row r="44" spans="1:12" ht="12.2" customHeight="1" x14ac:dyDescent="0.2">
      <c r="A44" s="2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25"/>
    </row>
  </sheetData>
  <sheetProtection algorithmName="SHA-512" hashValue="wHaX4AnQOw/axjZQ5Q8MotuLojpq9OsfQNbJ+ZTCJcB9rIPoiLlh2DfvBu/u/o3Ns1opa5IbgJudtZmVZPq/AA==" saltValue="CzX7GZq+VNP2pNfrh0OBaw==" spinCount="100000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5">
    <mergeCell ref="B6:E6"/>
    <mergeCell ref="G6:H6"/>
    <mergeCell ref="G5:H5"/>
    <mergeCell ref="B12:I12"/>
    <mergeCell ref="G8:K8"/>
    <mergeCell ref="B9:K9"/>
    <mergeCell ref="J5:K5"/>
    <mergeCell ref="J6:K6"/>
    <mergeCell ref="B7:E7"/>
    <mergeCell ref="B8:E8"/>
    <mergeCell ref="G7:K7"/>
    <mergeCell ref="B5:E5"/>
    <mergeCell ref="B18:K18"/>
    <mergeCell ref="K20:K22"/>
    <mergeCell ref="D26:J26"/>
    <mergeCell ref="B10:K10"/>
    <mergeCell ref="C23:G23"/>
    <mergeCell ref="J15:K15"/>
    <mergeCell ref="B16:I16"/>
    <mergeCell ref="J16:K16"/>
    <mergeCell ref="J12:K12"/>
    <mergeCell ref="B20:G22"/>
    <mergeCell ref="B13:I13"/>
    <mergeCell ref="J13:K13"/>
    <mergeCell ref="B15:I15"/>
    <mergeCell ref="H20:J20"/>
    <mergeCell ref="B14:I14"/>
    <mergeCell ref="J14:K14"/>
    <mergeCell ref="B3:E3"/>
    <mergeCell ref="B4:E4"/>
    <mergeCell ref="J3:K3"/>
    <mergeCell ref="J4:K4"/>
    <mergeCell ref="G3:H3"/>
    <mergeCell ref="G4:H4"/>
    <mergeCell ref="B43:K43"/>
    <mergeCell ref="B42:K42"/>
    <mergeCell ref="B39:K39"/>
    <mergeCell ref="B37:K37"/>
    <mergeCell ref="B41:K41"/>
    <mergeCell ref="B40:K40"/>
    <mergeCell ref="B38:K38"/>
    <mergeCell ref="C24:G24"/>
    <mergeCell ref="B30:F30"/>
    <mergeCell ref="B29:F29"/>
    <mergeCell ref="C25:G25"/>
    <mergeCell ref="B34:F34"/>
    <mergeCell ref="G34:K34"/>
    <mergeCell ref="B31:F31"/>
    <mergeCell ref="G29:K29"/>
    <mergeCell ref="B32:F32"/>
    <mergeCell ref="G30:K30"/>
    <mergeCell ref="G32:K32"/>
    <mergeCell ref="B33:F33"/>
    <mergeCell ref="G33:K33"/>
    <mergeCell ref="G31:K31"/>
  </mergeCells>
  <phoneticPr fontId="15" type="noConversion"/>
  <dataValidations count="4">
    <dataValidation operator="equal" allowBlank="1" showInputMessage="1" showErrorMessage="1" prompt="INGRESAR EL NUMERO DE RUSP, SIN CEROS AL INICIO_x000a_" sqref="J5:K5"/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3:J23">
      <formula1>COUNTIF($H$23:$J$23,H23)=1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U55"/>
  <sheetViews>
    <sheetView showGridLines="0" zoomScale="90" zoomScaleNormal="90" zoomScaleSheetLayoutView="50" workbookViewId="0">
      <selection activeCell="B16" sqref="B16:I16"/>
    </sheetView>
  </sheetViews>
  <sheetFormatPr baseColWidth="10" defaultColWidth="0" defaultRowHeight="12.75" zeroHeight="1" x14ac:dyDescent="0.2"/>
  <cols>
    <col min="1" max="1" width="1.7109375" customWidth="1"/>
    <col min="2" max="2" width="19.28515625" customWidth="1"/>
    <col min="3" max="3" width="23" customWidth="1"/>
    <col min="4" max="4" width="15.42578125" customWidth="1"/>
    <col min="5" max="5" width="19.28515625" customWidth="1"/>
    <col min="6" max="6" width="11.140625" customWidth="1"/>
    <col min="7" max="7" width="9.85546875" customWidth="1"/>
    <col min="8" max="8" width="13.5703125" customWidth="1"/>
    <col min="9" max="9" width="13.28515625" customWidth="1"/>
    <col min="10" max="10" width="16.140625" customWidth="1"/>
    <col min="11" max="11" width="20.140625" customWidth="1"/>
    <col min="12" max="12" width="1.7109375" customWidth="1"/>
    <col min="13" max="255" width="11.42578125" hidden="1" customWidth="1"/>
    <col min="256" max="16384" width="7.85546875" hidden="1"/>
  </cols>
  <sheetData>
    <row r="1" spans="1:12" ht="53.25" customHeight="1" x14ac:dyDescent="0.2">
      <c r="A1" s="25"/>
      <c r="B1" s="123" t="s">
        <v>311</v>
      </c>
      <c r="C1" s="124"/>
      <c r="D1" s="124"/>
      <c r="E1" s="124"/>
      <c r="F1" s="124"/>
      <c r="G1" s="124"/>
      <c r="H1" s="124"/>
      <c r="I1" s="124"/>
      <c r="J1" s="124"/>
      <c r="K1" s="125"/>
      <c r="L1" s="25"/>
    </row>
    <row r="2" spans="1:12" ht="2.4500000000000002" customHeight="1" x14ac:dyDescent="0.2">
      <c r="A2" s="25"/>
      <c r="B2" s="160"/>
      <c r="C2" s="160"/>
      <c r="D2" s="160"/>
      <c r="E2" s="160"/>
      <c r="F2" s="160"/>
      <c r="G2" s="160"/>
      <c r="H2" s="160"/>
      <c r="I2" s="160"/>
      <c r="J2" s="160"/>
      <c r="K2" s="175"/>
      <c r="L2" s="25"/>
    </row>
    <row r="3" spans="1:12" ht="24.95" customHeight="1" x14ac:dyDescent="0.2">
      <c r="A3" s="25"/>
      <c r="B3" s="525">
        <f>HAB.SOCIOCOG_AUTO!B3:E3</f>
        <v>0</v>
      </c>
      <c r="C3" s="526"/>
      <c r="D3" s="526"/>
      <c r="E3" s="526"/>
      <c r="F3" s="126"/>
      <c r="G3" s="527">
        <f>HAB.SOCIOCOG_AUTO!G3</f>
        <v>0</v>
      </c>
      <c r="H3" s="527"/>
      <c r="I3" s="176"/>
      <c r="J3" s="526">
        <f>HAB.SOCIOCOG_AUTO!I3</f>
        <v>0</v>
      </c>
      <c r="K3" s="528"/>
      <c r="L3" s="25"/>
    </row>
    <row r="4" spans="1:12" ht="9.75" customHeight="1" x14ac:dyDescent="0.2">
      <c r="A4" s="25"/>
      <c r="B4" s="475" t="str">
        <f>HAB.SOCIOCOG_AUTO!B4:E4</f>
        <v>NOMBRE DEL EVALUADO</v>
      </c>
      <c r="C4" s="476"/>
      <c r="D4" s="476"/>
      <c r="E4" s="476"/>
      <c r="F4" s="128"/>
      <c r="G4" s="476" t="str">
        <f>HAB.SOCIOCOG_AUTO!G4</f>
        <v xml:space="preserve">RFC </v>
      </c>
      <c r="H4" s="476"/>
      <c r="I4" s="177"/>
      <c r="J4" s="476">
        <f>HAB.SOCIOCOG_AUTO!I4:J4</f>
        <v>0</v>
      </c>
      <c r="K4" s="529"/>
      <c r="L4" s="25"/>
    </row>
    <row r="5" spans="1:12" ht="24.95" customHeight="1" x14ac:dyDescent="0.2">
      <c r="A5" s="25"/>
      <c r="B5" s="452">
        <f>HAB.SOCIOCOG_AUTO!B5:G5</f>
        <v>0</v>
      </c>
      <c r="C5" s="453"/>
      <c r="D5" s="453"/>
      <c r="E5" s="453"/>
      <c r="F5" s="265"/>
      <c r="G5" s="453">
        <f>HAB.SOCIOCOG_AUTO!E54</f>
        <v>0</v>
      </c>
      <c r="H5" s="453"/>
      <c r="I5" s="177"/>
      <c r="J5" s="538">
        <f>HAB.SOCIOCOG_AUTO!I5</f>
        <v>0</v>
      </c>
      <c r="K5" s="539"/>
      <c r="L5" s="25"/>
    </row>
    <row r="6" spans="1:12" ht="9.75" customHeight="1" x14ac:dyDescent="0.2">
      <c r="A6" s="25"/>
      <c r="B6" s="475" t="str">
        <f>HAB.SOCIOCOG_AUTO!B6:G6</f>
        <v>DENOMINACIÓN DEL PUESTO</v>
      </c>
      <c r="C6" s="476"/>
      <c r="D6" s="476"/>
      <c r="E6" s="476"/>
      <c r="F6" s="258"/>
      <c r="G6" s="476" t="str">
        <f>HAB.SOCIOCOG_AUTO!E55</f>
        <v>AÑO DE LA EVALUACIÓN</v>
      </c>
      <c r="H6" s="476"/>
      <c r="I6" s="177"/>
      <c r="J6" s="476">
        <f>HAB.SOCIOCOG_AUTO!I6:J6</f>
        <v>0</v>
      </c>
      <c r="K6" s="529"/>
      <c r="L6" s="25"/>
    </row>
    <row r="7" spans="1:12" ht="24.95" customHeight="1" x14ac:dyDescent="0.25">
      <c r="A7" s="25"/>
      <c r="B7" s="452">
        <f>HAB.SOCIOCOG_AUTO!B7:E7</f>
        <v>0</v>
      </c>
      <c r="C7" s="453"/>
      <c r="D7" s="453"/>
      <c r="E7" s="453"/>
      <c r="F7" s="130"/>
      <c r="G7" s="453">
        <f>HAB.SOCIOCOG_AUTO!G7:J7</f>
        <v>0</v>
      </c>
      <c r="H7" s="453"/>
      <c r="I7" s="453"/>
      <c r="J7" s="453"/>
      <c r="K7" s="454"/>
      <c r="L7" s="25"/>
    </row>
    <row r="8" spans="1:12" ht="9.75" customHeight="1" x14ac:dyDescent="0.2">
      <c r="A8" s="25"/>
      <c r="B8" s="530" t="str">
        <f>HAB.SOCIOCOG_AUTO!B8:E8</f>
        <v>NOMBRE DE LA DEPENDENCIA U ÓRGANO ADMINISTRATIVO DESCONCENTRADO</v>
      </c>
      <c r="C8" s="503"/>
      <c r="D8" s="503"/>
      <c r="E8" s="503"/>
      <c r="F8" s="178"/>
      <c r="G8" s="503" t="str">
        <f>HAB.SOCIOCOG_AUTO!G8:J8</f>
        <v>CLAVE Y NOMBRE DE LA UNIDAD ADMINISTRATIVA RESPONSABLE</v>
      </c>
      <c r="H8" s="503"/>
      <c r="I8" s="503"/>
      <c r="J8" s="503"/>
      <c r="K8" s="504"/>
      <c r="L8" s="25"/>
    </row>
    <row r="9" spans="1:12" ht="24.95" customHeight="1" x14ac:dyDescent="0.2">
      <c r="A9" s="25"/>
      <c r="B9" s="452">
        <f>HAB.SOCIOCOG_AUTO!B9:J9</f>
        <v>0</v>
      </c>
      <c r="C9" s="453"/>
      <c r="D9" s="453"/>
      <c r="E9" s="453"/>
      <c r="F9" s="453"/>
      <c r="G9" s="453"/>
      <c r="H9" s="453"/>
      <c r="I9" s="453"/>
      <c r="J9" s="453"/>
      <c r="K9" s="454"/>
      <c r="L9" s="25"/>
    </row>
    <row r="10" spans="1:12" ht="9.75" customHeight="1" x14ac:dyDescent="0.2">
      <c r="A10" s="25"/>
      <c r="B10" s="488" t="str">
        <f>HAB.SOCIOCOG_AUTO!B10:J10</f>
        <v>LUGAR y FECHA DE LA APLICACIÓN</v>
      </c>
      <c r="C10" s="489"/>
      <c r="D10" s="489"/>
      <c r="E10" s="489"/>
      <c r="F10" s="489"/>
      <c r="G10" s="489"/>
      <c r="H10" s="489"/>
      <c r="I10" s="489"/>
      <c r="J10" s="489"/>
      <c r="K10" s="490"/>
      <c r="L10" s="25"/>
    </row>
    <row r="11" spans="1:12" ht="2.4500000000000002" customHeight="1" x14ac:dyDescent="0.2">
      <c r="A11" s="25"/>
      <c r="B11" s="168"/>
      <c r="C11" s="132"/>
      <c r="D11" s="132"/>
      <c r="E11" s="132"/>
      <c r="F11" s="132"/>
      <c r="G11" s="132"/>
      <c r="H11" s="132"/>
      <c r="I11" s="132"/>
      <c r="J11" s="132"/>
      <c r="K11" s="168"/>
      <c r="L11" s="25"/>
    </row>
    <row r="12" spans="1:12" ht="29.25" customHeight="1" x14ac:dyDescent="0.2">
      <c r="A12" s="25"/>
      <c r="B12" s="123" t="s">
        <v>41</v>
      </c>
      <c r="C12" s="179"/>
      <c r="D12" s="179"/>
      <c r="E12" s="179"/>
      <c r="F12" s="179"/>
      <c r="G12" s="179"/>
      <c r="H12" s="179"/>
      <c r="I12" s="180"/>
      <c r="J12" s="181" t="s">
        <v>139</v>
      </c>
      <c r="K12" s="182"/>
      <c r="L12" s="25"/>
    </row>
    <row r="13" spans="1:12" ht="39.950000000000003" customHeight="1" x14ac:dyDescent="0.2">
      <c r="A13" s="25"/>
      <c r="B13" s="531" t="s">
        <v>145</v>
      </c>
      <c r="C13" s="532"/>
      <c r="D13" s="532"/>
      <c r="E13" s="532"/>
      <c r="F13" s="532"/>
      <c r="G13" s="532"/>
      <c r="H13" s="532"/>
      <c r="I13" s="533"/>
      <c r="J13" s="536"/>
      <c r="K13" s="537"/>
      <c r="L13" s="25"/>
    </row>
    <row r="14" spans="1:12" ht="20.100000000000001" customHeight="1" x14ac:dyDescent="0.2">
      <c r="A14" s="25"/>
      <c r="B14" s="531" t="s">
        <v>133</v>
      </c>
      <c r="C14" s="532"/>
      <c r="D14" s="532"/>
      <c r="E14" s="532"/>
      <c r="F14" s="532"/>
      <c r="G14" s="532"/>
      <c r="H14" s="532"/>
      <c r="I14" s="533"/>
      <c r="J14" s="534"/>
      <c r="K14" s="535"/>
      <c r="L14" s="25"/>
    </row>
    <row r="15" spans="1:12" ht="39.950000000000003" customHeight="1" x14ac:dyDescent="0.2">
      <c r="A15" s="25"/>
      <c r="B15" s="531" t="s">
        <v>164</v>
      </c>
      <c r="C15" s="532"/>
      <c r="D15" s="532"/>
      <c r="E15" s="532"/>
      <c r="F15" s="532"/>
      <c r="G15" s="532"/>
      <c r="H15" s="532"/>
      <c r="I15" s="533"/>
      <c r="J15" s="534"/>
      <c r="K15" s="535"/>
      <c r="L15" s="25"/>
    </row>
    <row r="16" spans="1:12" ht="39.950000000000003" customHeight="1" x14ac:dyDescent="0.2">
      <c r="A16" s="25"/>
      <c r="B16" s="531" t="s">
        <v>165</v>
      </c>
      <c r="C16" s="532"/>
      <c r="D16" s="532"/>
      <c r="E16" s="532"/>
      <c r="F16" s="532"/>
      <c r="G16" s="532"/>
      <c r="H16" s="532"/>
      <c r="I16" s="533"/>
      <c r="J16" s="534"/>
      <c r="K16" s="535"/>
      <c r="L16" s="25"/>
    </row>
    <row r="17" spans="1:12" ht="20.100000000000001" customHeight="1" x14ac:dyDescent="0.2">
      <c r="A17" s="25"/>
      <c r="B17" s="531" t="s">
        <v>134</v>
      </c>
      <c r="C17" s="532"/>
      <c r="D17" s="532"/>
      <c r="E17" s="532"/>
      <c r="F17" s="532"/>
      <c r="G17" s="532"/>
      <c r="H17" s="532"/>
      <c r="I17" s="533"/>
      <c r="J17" s="534"/>
      <c r="K17" s="535"/>
      <c r="L17" s="25"/>
    </row>
    <row r="18" spans="1:12" ht="20.100000000000001" customHeight="1" x14ac:dyDescent="0.2">
      <c r="A18" s="25"/>
      <c r="B18" s="531" t="s">
        <v>135</v>
      </c>
      <c r="C18" s="532"/>
      <c r="D18" s="532"/>
      <c r="E18" s="532"/>
      <c r="F18" s="532"/>
      <c r="G18" s="532"/>
      <c r="H18" s="532"/>
      <c r="I18" s="533"/>
      <c r="J18" s="534"/>
      <c r="K18" s="535"/>
      <c r="L18" s="25"/>
    </row>
    <row r="19" spans="1:12" ht="33" customHeight="1" x14ac:dyDescent="0.2">
      <c r="A19" s="25"/>
      <c r="B19" s="553" t="s">
        <v>166</v>
      </c>
      <c r="C19" s="554"/>
      <c r="D19" s="554"/>
      <c r="E19" s="554"/>
      <c r="F19" s="554"/>
      <c r="G19" s="554"/>
      <c r="H19" s="554"/>
      <c r="I19" s="555"/>
      <c r="J19" s="556"/>
      <c r="K19" s="536"/>
      <c r="L19" s="25"/>
    </row>
    <row r="20" spans="1:12" ht="3" customHeight="1" x14ac:dyDescent="0.2">
      <c r="A20" s="25"/>
      <c r="B20" s="168"/>
      <c r="C20" s="132"/>
      <c r="D20" s="132"/>
      <c r="E20" s="132"/>
      <c r="F20" s="132"/>
      <c r="G20" s="132"/>
      <c r="H20" s="132"/>
      <c r="I20" s="132"/>
      <c r="J20" s="25"/>
      <c r="K20" s="75"/>
      <c r="L20" s="25"/>
    </row>
    <row r="21" spans="1:12" ht="29.1" customHeight="1" x14ac:dyDescent="0.2">
      <c r="A21" s="25"/>
      <c r="B21" s="123" t="s">
        <v>42</v>
      </c>
      <c r="C21" s="179"/>
      <c r="D21" s="179"/>
      <c r="E21" s="179"/>
      <c r="F21" s="179"/>
      <c r="G21" s="179"/>
      <c r="H21" s="179"/>
      <c r="I21" s="179"/>
      <c r="J21" s="179"/>
      <c r="K21" s="180"/>
      <c r="L21" s="25"/>
    </row>
    <row r="22" spans="1:12" ht="26.25" customHeight="1" x14ac:dyDescent="0.2">
      <c r="A22" s="25"/>
      <c r="B22" s="549" t="s">
        <v>43</v>
      </c>
      <c r="C22" s="550"/>
      <c r="D22" s="550"/>
      <c r="E22" s="550"/>
      <c r="F22" s="550"/>
      <c r="G22" s="550"/>
      <c r="H22" s="183" t="s">
        <v>44</v>
      </c>
      <c r="I22" s="183"/>
      <c r="J22" s="183"/>
      <c r="K22" s="547" t="s">
        <v>45</v>
      </c>
      <c r="L22" s="25"/>
    </row>
    <row r="23" spans="1:12" ht="36.75" customHeight="1" x14ac:dyDescent="0.2">
      <c r="A23" s="25"/>
      <c r="B23" s="551"/>
      <c r="C23" s="552"/>
      <c r="D23" s="552"/>
      <c r="E23" s="552"/>
      <c r="F23" s="552"/>
      <c r="G23" s="552"/>
      <c r="H23" s="169" t="s">
        <v>112</v>
      </c>
      <c r="I23" s="169" t="s">
        <v>30</v>
      </c>
      <c r="J23" s="169" t="s">
        <v>163</v>
      </c>
      <c r="K23" s="548"/>
      <c r="L23" s="25"/>
    </row>
    <row r="24" spans="1:12" ht="27" customHeight="1" x14ac:dyDescent="0.2">
      <c r="A24" s="25"/>
      <c r="B24" s="493" t="s">
        <v>46</v>
      </c>
      <c r="C24" s="493"/>
      <c r="D24" s="493"/>
      <c r="E24" s="493"/>
      <c r="F24" s="493"/>
      <c r="G24" s="493"/>
      <c r="H24" s="4"/>
      <c r="I24" s="4"/>
      <c r="J24" s="4"/>
      <c r="K24" s="280" t="str">
        <f>'tablas de calculo'!BA1</f>
        <v xml:space="preserve">   </v>
      </c>
      <c r="L24" s="25"/>
    </row>
    <row r="25" spans="1:12" ht="27" customHeight="1" x14ac:dyDescent="0.2">
      <c r="A25" s="25"/>
      <c r="B25" s="493" t="s">
        <v>47</v>
      </c>
      <c r="C25" s="493"/>
      <c r="D25" s="493"/>
      <c r="E25" s="493"/>
      <c r="F25" s="493"/>
      <c r="G25" s="493"/>
      <c r="H25" s="4"/>
      <c r="I25" s="4"/>
      <c r="J25" s="4"/>
      <c r="K25" s="280" t="str">
        <f>'tablas de calculo'!BA2</f>
        <v xml:space="preserve">   </v>
      </c>
      <c r="L25" s="25"/>
    </row>
    <row r="26" spans="1:12" ht="27" customHeight="1" x14ac:dyDescent="0.2">
      <c r="A26" s="25"/>
      <c r="B26" s="493" t="s">
        <v>48</v>
      </c>
      <c r="C26" s="493"/>
      <c r="D26" s="493"/>
      <c r="E26" s="493"/>
      <c r="F26" s="493"/>
      <c r="G26" s="493"/>
      <c r="H26" s="4"/>
      <c r="I26" s="4"/>
      <c r="J26" s="4"/>
      <c r="K26" s="280" t="str">
        <f>'tablas de calculo'!BA3</f>
        <v xml:space="preserve">   </v>
      </c>
      <c r="L26" s="25"/>
    </row>
    <row r="27" spans="1:12" ht="27" customHeight="1" x14ac:dyDescent="0.2">
      <c r="A27" s="25"/>
      <c r="B27" s="493" t="s">
        <v>49</v>
      </c>
      <c r="C27" s="493"/>
      <c r="D27" s="493"/>
      <c r="E27" s="493"/>
      <c r="F27" s="493"/>
      <c r="G27" s="493"/>
      <c r="H27" s="4"/>
      <c r="I27" s="4"/>
      <c r="J27" s="4"/>
      <c r="K27" s="280" t="str">
        <f>'tablas de calculo'!BA4</f>
        <v xml:space="preserve">   </v>
      </c>
      <c r="L27" s="25"/>
    </row>
    <row r="28" spans="1:12" ht="27" customHeight="1" x14ac:dyDescent="0.2">
      <c r="A28" s="25"/>
      <c r="B28" s="493" t="s">
        <v>50</v>
      </c>
      <c r="C28" s="493"/>
      <c r="D28" s="493"/>
      <c r="E28" s="493"/>
      <c r="F28" s="493"/>
      <c r="G28" s="493"/>
      <c r="H28" s="4"/>
      <c r="I28" s="4"/>
      <c r="J28" s="4"/>
      <c r="K28" s="280" t="str">
        <f>'tablas de calculo'!BA5</f>
        <v xml:space="preserve">   </v>
      </c>
      <c r="L28" s="25"/>
    </row>
    <row r="29" spans="1:12" ht="27" customHeight="1" x14ac:dyDescent="0.2">
      <c r="A29" s="25"/>
      <c r="B29" s="493" t="s">
        <v>51</v>
      </c>
      <c r="C29" s="493"/>
      <c r="D29" s="493"/>
      <c r="E29" s="493"/>
      <c r="F29" s="493"/>
      <c r="G29" s="493"/>
      <c r="H29" s="4"/>
      <c r="I29" s="4"/>
      <c r="J29" s="4"/>
      <c r="K29" s="280" t="str">
        <f>'tablas de calculo'!BA6</f>
        <v xml:space="preserve">   </v>
      </c>
      <c r="L29" s="25"/>
    </row>
    <row r="30" spans="1:12" ht="27" customHeight="1" x14ac:dyDescent="0.2">
      <c r="A30" s="25"/>
      <c r="B30" s="493" t="s">
        <v>52</v>
      </c>
      <c r="C30" s="493"/>
      <c r="D30" s="493"/>
      <c r="E30" s="493"/>
      <c r="F30" s="493"/>
      <c r="G30" s="493"/>
      <c r="H30" s="4"/>
      <c r="I30" s="4"/>
      <c r="J30" s="4"/>
      <c r="K30" s="280" t="str">
        <f>'tablas de calculo'!BA7</f>
        <v xml:space="preserve">   </v>
      </c>
      <c r="L30" s="25"/>
    </row>
    <row r="31" spans="1:12" ht="27" customHeight="1" x14ac:dyDescent="0.2">
      <c r="A31" s="25"/>
      <c r="B31" s="493" t="s">
        <v>53</v>
      </c>
      <c r="C31" s="493"/>
      <c r="D31" s="493"/>
      <c r="E31" s="493"/>
      <c r="F31" s="493"/>
      <c r="G31" s="493"/>
      <c r="H31" s="4"/>
      <c r="I31" s="4"/>
      <c r="J31" s="4"/>
      <c r="K31" s="280" t="str">
        <f>'tablas de calculo'!BA8</f>
        <v xml:space="preserve">   </v>
      </c>
      <c r="L31" s="25"/>
    </row>
    <row r="32" spans="1:12" ht="27" customHeight="1" x14ac:dyDescent="0.2">
      <c r="A32" s="25"/>
      <c r="B32" s="493" t="s">
        <v>54</v>
      </c>
      <c r="C32" s="493"/>
      <c r="D32" s="493"/>
      <c r="E32" s="493"/>
      <c r="F32" s="493"/>
      <c r="G32" s="493"/>
      <c r="H32" s="4"/>
      <c r="I32" s="4"/>
      <c r="J32" s="4"/>
      <c r="K32" s="280" t="str">
        <f>'tablas de calculo'!BA9</f>
        <v xml:space="preserve">   </v>
      </c>
      <c r="L32" s="25"/>
    </row>
    <row r="33" spans="1:12" ht="27" customHeight="1" x14ac:dyDescent="0.2">
      <c r="A33" s="25"/>
      <c r="B33" s="493" t="s">
        <v>55</v>
      </c>
      <c r="C33" s="493"/>
      <c r="D33" s="493"/>
      <c r="E33" s="493"/>
      <c r="F33" s="493"/>
      <c r="G33" s="493"/>
      <c r="H33" s="4"/>
      <c r="I33" s="4"/>
      <c r="J33" s="4"/>
      <c r="K33" s="280" t="str">
        <f>'tablas de calculo'!BA10</f>
        <v xml:space="preserve">   </v>
      </c>
      <c r="L33" s="25"/>
    </row>
    <row r="34" spans="1:12" ht="27" customHeight="1" x14ac:dyDescent="0.2">
      <c r="A34" s="25"/>
      <c r="B34" s="493" t="s">
        <v>56</v>
      </c>
      <c r="C34" s="493"/>
      <c r="D34" s="493"/>
      <c r="E34" s="493"/>
      <c r="F34" s="493"/>
      <c r="G34" s="493"/>
      <c r="H34" s="4"/>
      <c r="I34" s="4"/>
      <c r="J34" s="4"/>
      <c r="K34" s="280" t="str">
        <f>'tablas de calculo'!BA11</f>
        <v xml:space="preserve">   </v>
      </c>
      <c r="L34" s="25"/>
    </row>
    <row r="35" spans="1:12" ht="27" customHeight="1" x14ac:dyDescent="0.2">
      <c r="A35" s="25"/>
      <c r="B35" s="493" t="s">
        <v>57</v>
      </c>
      <c r="C35" s="493"/>
      <c r="D35" s="493"/>
      <c r="E35" s="493"/>
      <c r="F35" s="493"/>
      <c r="G35" s="493"/>
      <c r="H35" s="4"/>
      <c r="I35" s="4"/>
      <c r="J35" s="4"/>
      <c r="K35" s="280" t="str">
        <f>'tablas de calculo'!BA12</f>
        <v xml:space="preserve">   </v>
      </c>
      <c r="L35" s="25"/>
    </row>
    <row r="36" spans="1:12" ht="27" customHeight="1" x14ac:dyDescent="0.2">
      <c r="A36" s="25"/>
      <c r="B36" s="493" t="s">
        <v>58</v>
      </c>
      <c r="C36" s="493"/>
      <c r="D36" s="493"/>
      <c r="E36" s="493"/>
      <c r="F36" s="493"/>
      <c r="G36" s="493"/>
      <c r="H36" s="4"/>
      <c r="I36" s="4"/>
      <c r="J36" s="4"/>
      <c r="K36" s="280" t="str">
        <f>'tablas de calculo'!BA13</f>
        <v xml:space="preserve">   </v>
      </c>
      <c r="L36" s="25"/>
    </row>
    <row r="37" spans="1:12" ht="58.5" customHeight="1" x14ac:dyDescent="0.2">
      <c r="A37" s="114"/>
      <c r="B37" s="184"/>
      <c r="C37" s="185"/>
      <c r="D37" s="186"/>
      <c r="E37" s="186"/>
      <c r="F37" s="545" t="s">
        <v>59</v>
      </c>
      <c r="G37" s="545"/>
      <c r="H37" s="545"/>
      <c r="I37" s="545"/>
      <c r="J37" s="546"/>
      <c r="K37" s="280" t="str">
        <f>'tablas de calculo'!BB14</f>
        <v>Verifica el 1° requisito</v>
      </c>
      <c r="L37" s="113"/>
    </row>
    <row r="38" spans="1:12" ht="3" customHeight="1" x14ac:dyDescent="0.2">
      <c r="A38" s="25"/>
      <c r="B38" s="109"/>
      <c r="C38" s="109"/>
      <c r="D38" s="110"/>
      <c r="E38" s="110"/>
      <c r="F38" s="111"/>
      <c r="G38" s="111"/>
      <c r="H38" s="111"/>
      <c r="I38" s="111"/>
      <c r="J38" s="111"/>
      <c r="K38" s="112"/>
      <c r="L38" s="25"/>
    </row>
    <row r="39" spans="1:12" ht="30" customHeight="1" x14ac:dyDescent="0.2">
      <c r="A39" s="114"/>
      <c r="B39" s="188" t="s">
        <v>85</v>
      </c>
      <c r="C39" s="187"/>
      <c r="D39" s="187"/>
      <c r="E39" s="187"/>
      <c r="F39" s="189"/>
      <c r="G39" s="190" t="s">
        <v>286</v>
      </c>
      <c r="H39" s="187"/>
      <c r="I39" s="187"/>
      <c r="J39" s="187"/>
      <c r="K39" s="189"/>
      <c r="L39" s="113"/>
    </row>
    <row r="40" spans="1:12" ht="46.5" customHeight="1" x14ac:dyDescent="0.2">
      <c r="A40" s="25"/>
      <c r="B40" s="525">
        <f>ACT.EXT.!B29</f>
        <v>0</v>
      </c>
      <c r="C40" s="526"/>
      <c r="D40" s="526"/>
      <c r="E40" s="526"/>
      <c r="F40" s="528"/>
      <c r="G40" s="458"/>
      <c r="H40" s="459"/>
      <c r="I40" s="459"/>
      <c r="J40" s="459"/>
      <c r="K40" s="460"/>
      <c r="L40" s="25"/>
    </row>
    <row r="41" spans="1:12" ht="12" customHeight="1" x14ac:dyDescent="0.2">
      <c r="A41" s="25"/>
      <c r="B41" s="449" t="str">
        <f>ACT.EXT.!B30</f>
        <v>Nombre</v>
      </c>
      <c r="C41" s="450"/>
      <c r="D41" s="450"/>
      <c r="E41" s="450"/>
      <c r="F41" s="451"/>
      <c r="G41" s="449" t="str">
        <f>ACT.EXT.!G30</f>
        <v>Nombre</v>
      </c>
      <c r="H41" s="450"/>
      <c r="I41" s="450"/>
      <c r="J41" s="450"/>
      <c r="K41" s="451"/>
      <c r="L41" s="25"/>
    </row>
    <row r="42" spans="1:12" ht="42" customHeight="1" x14ac:dyDescent="0.2">
      <c r="A42" s="25"/>
      <c r="B42" s="452">
        <f>ACT.EXT.!B31</f>
        <v>0</v>
      </c>
      <c r="C42" s="453"/>
      <c r="D42" s="453"/>
      <c r="E42" s="453"/>
      <c r="F42" s="454"/>
      <c r="G42" s="467"/>
      <c r="H42" s="468"/>
      <c r="I42" s="468"/>
      <c r="J42" s="468"/>
      <c r="K42" s="469"/>
      <c r="L42" s="25"/>
    </row>
    <row r="43" spans="1:12" ht="12" customHeight="1" x14ac:dyDescent="0.2">
      <c r="A43" s="25"/>
      <c r="B43" s="542" t="str">
        <f>ACT.EXT.!B32</f>
        <v>Puesto</v>
      </c>
      <c r="C43" s="543"/>
      <c r="D43" s="543"/>
      <c r="E43" s="543"/>
      <c r="F43" s="544"/>
      <c r="G43" s="542" t="str">
        <f>ACT.EXT.!G32</f>
        <v>Puesto</v>
      </c>
      <c r="H43" s="543"/>
      <c r="I43" s="543"/>
      <c r="J43" s="543"/>
      <c r="K43" s="544"/>
      <c r="L43" s="25"/>
    </row>
    <row r="44" spans="1:12" ht="42" customHeight="1" x14ac:dyDescent="0.2">
      <c r="A44" s="25"/>
      <c r="B44" s="464"/>
      <c r="C44" s="465"/>
      <c r="D44" s="465"/>
      <c r="E44" s="465"/>
      <c r="F44" s="466"/>
      <c r="G44" s="239"/>
      <c r="H44" s="540"/>
      <c r="I44" s="540"/>
      <c r="J44" s="540"/>
      <c r="K44" s="541"/>
      <c r="L44" s="25"/>
    </row>
    <row r="45" spans="1:12" ht="12" customHeight="1" x14ac:dyDescent="0.2">
      <c r="A45" s="25"/>
      <c r="B45" s="514" t="str">
        <f>ACT.EXT.!B34</f>
        <v>Firma</v>
      </c>
      <c r="C45" s="515"/>
      <c r="D45" s="515"/>
      <c r="E45" s="515"/>
      <c r="F45" s="516"/>
      <c r="G45" s="517" t="str">
        <f>ACT.EXT.!G34</f>
        <v>Firma</v>
      </c>
      <c r="H45" s="518"/>
      <c r="I45" s="518"/>
      <c r="J45" s="518"/>
      <c r="K45" s="519"/>
      <c r="L45" s="25"/>
    </row>
    <row r="46" spans="1:12" ht="3" customHeight="1" x14ac:dyDescent="0.2">
      <c r="A46" s="25"/>
      <c r="B46" s="191"/>
      <c r="C46" s="191"/>
      <c r="D46" s="191"/>
      <c r="E46" s="191"/>
      <c r="F46" s="191"/>
      <c r="G46" s="192"/>
      <c r="H46" s="192"/>
      <c r="I46" s="192"/>
      <c r="J46" s="192"/>
      <c r="K46" s="192"/>
      <c r="L46" s="25"/>
    </row>
    <row r="47" spans="1:12" ht="16.5" customHeight="1" x14ac:dyDescent="0.2">
      <c r="A47" s="25"/>
      <c r="B47" s="523" t="s">
        <v>84</v>
      </c>
      <c r="C47" s="524"/>
      <c r="D47" s="524"/>
      <c r="E47" s="524"/>
      <c r="F47" s="524"/>
      <c r="G47" s="524"/>
      <c r="H47" s="524"/>
      <c r="I47" s="524"/>
      <c r="J47" s="524"/>
      <c r="K47" s="494"/>
      <c r="L47" s="25"/>
    </row>
    <row r="48" spans="1:12" ht="25.5" customHeight="1" x14ac:dyDescent="0.2">
      <c r="A48" s="25"/>
      <c r="B48" s="520"/>
      <c r="C48" s="521"/>
      <c r="D48" s="521"/>
      <c r="E48" s="521"/>
      <c r="F48" s="521"/>
      <c r="G48" s="521"/>
      <c r="H48" s="521"/>
      <c r="I48" s="521"/>
      <c r="J48" s="521"/>
      <c r="K48" s="522"/>
      <c r="L48" s="25"/>
    </row>
    <row r="49" spans="1:12" ht="25.5" customHeight="1" x14ac:dyDescent="0.2">
      <c r="A49" s="25"/>
      <c r="B49" s="520"/>
      <c r="C49" s="521"/>
      <c r="D49" s="521"/>
      <c r="E49" s="521"/>
      <c r="F49" s="521"/>
      <c r="G49" s="521"/>
      <c r="H49" s="521"/>
      <c r="I49" s="521"/>
      <c r="J49" s="521"/>
      <c r="K49" s="522"/>
      <c r="L49" s="25"/>
    </row>
    <row r="50" spans="1:12" ht="25.5" customHeight="1" x14ac:dyDescent="0.2">
      <c r="A50" s="25"/>
      <c r="B50" s="520"/>
      <c r="C50" s="521"/>
      <c r="D50" s="521"/>
      <c r="E50" s="521"/>
      <c r="F50" s="521"/>
      <c r="G50" s="521"/>
      <c r="H50" s="521"/>
      <c r="I50" s="521"/>
      <c r="J50" s="521"/>
      <c r="K50" s="522"/>
      <c r="L50" s="25"/>
    </row>
    <row r="51" spans="1:12" ht="25.5" customHeight="1" x14ac:dyDescent="0.2">
      <c r="A51" s="25"/>
      <c r="B51" s="520"/>
      <c r="C51" s="521"/>
      <c r="D51" s="521"/>
      <c r="E51" s="521"/>
      <c r="F51" s="521"/>
      <c r="G51" s="521"/>
      <c r="H51" s="521"/>
      <c r="I51" s="521"/>
      <c r="J51" s="521"/>
      <c r="K51" s="522"/>
      <c r="L51" s="25"/>
    </row>
    <row r="52" spans="1:12" ht="25.5" customHeight="1" x14ac:dyDescent="0.2">
      <c r="A52" s="25"/>
      <c r="B52" s="520"/>
      <c r="C52" s="521"/>
      <c r="D52" s="521"/>
      <c r="E52" s="521"/>
      <c r="F52" s="521"/>
      <c r="G52" s="521"/>
      <c r="H52" s="521"/>
      <c r="I52" s="521"/>
      <c r="J52" s="521"/>
      <c r="K52" s="522"/>
      <c r="L52" s="25"/>
    </row>
    <row r="53" spans="1:12" ht="25.5" customHeight="1" x14ac:dyDescent="0.2">
      <c r="A53" s="25"/>
      <c r="B53" s="520"/>
      <c r="C53" s="521"/>
      <c r="D53" s="521"/>
      <c r="E53" s="521"/>
      <c r="F53" s="521"/>
      <c r="G53" s="521"/>
      <c r="H53" s="521"/>
      <c r="I53" s="521"/>
      <c r="J53" s="521"/>
      <c r="K53" s="522"/>
      <c r="L53" s="25"/>
    </row>
    <row r="54" spans="1:12" ht="25.5" customHeight="1" x14ac:dyDescent="0.2">
      <c r="A54" s="25"/>
      <c r="B54" s="520"/>
      <c r="C54" s="521"/>
      <c r="D54" s="521"/>
      <c r="E54" s="521"/>
      <c r="F54" s="521"/>
      <c r="G54" s="521"/>
      <c r="H54" s="521"/>
      <c r="I54" s="521"/>
      <c r="J54" s="521"/>
      <c r="K54" s="522"/>
      <c r="L54" s="25"/>
    </row>
    <row r="55" spans="1:12" ht="11.2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</sheetData>
  <sheetProtection algorithmName="SHA-512" hashValue="Ah3JkyXq5bCXWbemqn71TUA8MVojreiJoeNkul8EaVC3gNhwR/NM8kmeO/Y1/iW5u3pysfyVRvn2a2//H22zuQ==" saltValue="iDXW17w5Bxp4FjqDpBxRJw==" spinCount="100000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68">
    <mergeCell ref="B16:I16"/>
    <mergeCell ref="J16:K16"/>
    <mergeCell ref="B19:I19"/>
    <mergeCell ref="J19:K19"/>
    <mergeCell ref="B17:I17"/>
    <mergeCell ref="J17:K17"/>
    <mergeCell ref="B18:I18"/>
    <mergeCell ref="J18:K18"/>
    <mergeCell ref="F37:J37"/>
    <mergeCell ref="B34:G34"/>
    <mergeCell ref="B35:G35"/>
    <mergeCell ref="B36:G36"/>
    <mergeCell ref="K22:K23"/>
    <mergeCell ref="B24:G24"/>
    <mergeCell ref="B30:G30"/>
    <mergeCell ref="B31:G31"/>
    <mergeCell ref="B32:G32"/>
    <mergeCell ref="B33:G33"/>
    <mergeCell ref="B22:G23"/>
    <mergeCell ref="B27:G27"/>
    <mergeCell ref="B28:G28"/>
    <mergeCell ref="B29:G29"/>
    <mergeCell ref="B25:G25"/>
    <mergeCell ref="B26:G26"/>
    <mergeCell ref="B44:F44"/>
    <mergeCell ref="H44:K44"/>
    <mergeCell ref="G40:K40"/>
    <mergeCell ref="B42:F42"/>
    <mergeCell ref="G42:K42"/>
    <mergeCell ref="B40:F40"/>
    <mergeCell ref="B43:F43"/>
    <mergeCell ref="G43:K43"/>
    <mergeCell ref="B41:F41"/>
    <mergeCell ref="G41:K41"/>
    <mergeCell ref="J5:K5"/>
    <mergeCell ref="B7:E7"/>
    <mergeCell ref="G7:K7"/>
    <mergeCell ref="J6:K6"/>
    <mergeCell ref="B5:E5"/>
    <mergeCell ref="B6:E6"/>
    <mergeCell ref="G6:H6"/>
    <mergeCell ref="G5:H5"/>
    <mergeCell ref="B8:E8"/>
    <mergeCell ref="G8:K8"/>
    <mergeCell ref="B9:K9"/>
    <mergeCell ref="B10:K10"/>
    <mergeCell ref="B15:I15"/>
    <mergeCell ref="J15:K15"/>
    <mergeCell ref="B13:I13"/>
    <mergeCell ref="J13:K13"/>
    <mergeCell ref="B14:I14"/>
    <mergeCell ref="J14:K14"/>
    <mergeCell ref="B3:E3"/>
    <mergeCell ref="G3:H3"/>
    <mergeCell ref="J3:K3"/>
    <mergeCell ref="B4:E4"/>
    <mergeCell ref="G4:H4"/>
    <mergeCell ref="J4:K4"/>
    <mergeCell ref="B45:F45"/>
    <mergeCell ref="G45:K45"/>
    <mergeCell ref="B53:K53"/>
    <mergeCell ref="B54:K54"/>
    <mergeCell ref="B52:K52"/>
    <mergeCell ref="B49:K49"/>
    <mergeCell ref="B48:K48"/>
    <mergeCell ref="B47:K47"/>
    <mergeCell ref="B50:K50"/>
    <mergeCell ref="B51:K51"/>
  </mergeCells>
  <phoneticPr fontId="15" type="noConversion"/>
  <dataValidations count="14">
    <dataValidation allowBlank="1" showInputMessage="1" prompt="Representa el valor que implica un cumplimiento no aceptable en la meta. _x000a_" sqref="J23"/>
    <dataValidation type="custom" allowBlank="1" showInputMessage="1" showErrorMessage="1" error="Elije una sola opción, en la calificación" sqref="H27:J27">
      <formula1>COUNTIF($H$27:$J$27,H27)=1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6:J26">
      <formula1>COUNTIF($H$26:$J$26,H26)=1</formula1>
    </dataValidation>
    <dataValidation type="custom" allowBlank="1" showInputMessage="1" showErrorMessage="1" error="Elije una sola opción, en la calificación" sqref="H28:J28">
      <formula1>COUNTIF($H$28:$J$28,H28)=1</formula1>
    </dataValidation>
    <dataValidation type="custom" allowBlank="1" showInputMessage="1" showErrorMessage="1" error="Elije una sola opción, en la calificación" sqref="H29:J29">
      <formula1>COUNTIF($H$29:$J$29,H29)=1</formula1>
    </dataValidation>
    <dataValidation type="custom" allowBlank="1" showInputMessage="1" showErrorMessage="1" error="Elije una sola opción, en la calificación" sqref="H30:J30">
      <formula1>COUNTIF($H$30:$J$30,H30)=1</formula1>
    </dataValidation>
    <dataValidation type="custom" allowBlank="1" showInputMessage="1" showErrorMessage="1" error="Elije una sola opción, en la calificación" sqref="H31:J31">
      <formula1>COUNTIF($H$31:$J$31,H31)=1</formula1>
    </dataValidation>
    <dataValidation type="custom" allowBlank="1" showInputMessage="1" showErrorMessage="1" error="Elije una sola opción, en la calificación" sqref="H32:J32">
      <formula1>COUNTIF($H$32:$J$32,H32)=1</formula1>
    </dataValidation>
    <dataValidation type="custom" allowBlank="1" showInputMessage="1" showErrorMessage="1" error="Elije una sola opción, en la calificación" sqref="H33:J33">
      <formula1>COUNTIF($H$33:$J$33,H33)=1</formula1>
    </dataValidation>
    <dataValidation type="custom" allowBlank="1" showInputMessage="1" showErrorMessage="1" error="Elije una sola opción, en la calificación" sqref="H34:J34">
      <formula1>COUNTIF($H$34:$J$34,H34)=1</formula1>
    </dataValidation>
    <dataValidation type="custom" allowBlank="1" showInputMessage="1" showErrorMessage="1" error="Elije una sola opción, en la calificación" sqref="H35:J35">
      <formula1>COUNTIF($H$35:$J$35,H35)=1</formula1>
    </dataValidation>
    <dataValidation type="custom" allowBlank="1" showInputMessage="1" showErrorMessage="1" error="Elije una sola opción, en la calificación" sqref="H36:J36">
      <formula1>COUNTIF($H$36:$J$36,H36)=1</formula1>
    </dataValidation>
  </dataValidations>
  <printOptions horizontalCentered="1"/>
  <pageMargins left="0.19685039370078741" right="0.19685039370078741" top="0.35" bottom="0.36" header="0" footer="0"/>
  <pageSetup scale="56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99"/>
  <sheetViews>
    <sheetView showGridLines="0" zoomScale="90" zoomScaleNormal="90" zoomScaleSheetLayoutView="50" workbookViewId="0">
      <selection activeCell="B2" sqref="B2"/>
    </sheetView>
  </sheetViews>
  <sheetFormatPr baseColWidth="10" defaultColWidth="0" defaultRowHeight="12.75" zeroHeight="1" x14ac:dyDescent="0.2"/>
  <cols>
    <col min="1" max="1" width="0.85546875" customWidth="1"/>
    <col min="2" max="2" width="20" customWidth="1"/>
    <col min="3" max="3" width="21.28515625" customWidth="1"/>
    <col min="4" max="4" width="16.28515625" customWidth="1"/>
    <col min="5" max="5" width="19.140625" customWidth="1"/>
    <col min="6" max="6" width="18.85546875" customWidth="1"/>
    <col min="7" max="7" width="23.140625" customWidth="1"/>
    <col min="8" max="11" width="15.5703125" customWidth="1"/>
    <col min="12" max="12" width="1.7109375" customWidth="1"/>
    <col min="13" max="16384" width="11.42578125" hidden="1"/>
  </cols>
  <sheetData>
    <row r="1" spans="1:12" ht="25.5" customHeight="1" x14ac:dyDescent="0.2">
      <c r="A1" s="25"/>
      <c r="B1" s="442" t="s">
        <v>322</v>
      </c>
      <c r="C1" s="589"/>
      <c r="D1" s="589"/>
      <c r="E1" s="589"/>
      <c r="F1" s="589"/>
      <c r="G1" s="589"/>
      <c r="H1" s="589"/>
      <c r="I1" s="589"/>
      <c r="J1" s="589"/>
      <c r="K1" s="590"/>
      <c r="L1" s="25"/>
    </row>
    <row r="2" spans="1:12" ht="2.4500000000000002" customHeight="1" x14ac:dyDescent="0.25">
      <c r="A2" s="25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25"/>
    </row>
    <row r="3" spans="1:12" ht="23.25" customHeight="1" x14ac:dyDescent="0.2">
      <c r="A3" s="25"/>
      <c r="B3" s="525">
        <f>ACT.EXT.!B3</f>
        <v>0</v>
      </c>
      <c r="C3" s="526"/>
      <c r="D3" s="526"/>
      <c r="E3" s="526"/>
      <c r="F3" s="126"/>
      <c r="G3" s="527">
        <f>ACT.EXT.!G3</f>
        <v>0</v>
      </c>
      <c r="H3" s="527"/>
      <c r="I3" s="127"/>
      <c r="J3" s="526">
        <f>ACT.EXT.!J3</f>
        <v>0</v>
      </c>
      <c r="K3" s="528"/>
      <c r="L3" s="25"/>
    </row>
    <row r="4" spans="1:12" ht="9.75" customHeight="1" x14ac:dyDescent="0.2">
      <c r="A4" s="25"/>
      <c r="B4" s="530" t="str">
        <f>ACT.EXT.!B4</f>
        <v>NOMBRE DEL EVALUADO</v>
      </c>
      <c r="C4" s="503"/>
      <c r="D4" s="503"/>
      <c r="E4" s="503"/>
      <c r="F4" s="128"/>
      <c r="G4" s="512" t="str">
        <f>ACT.EXT.!G4</f>
        <v xml:space="preserve">RFC </v>
      </c>
      <c r="H4" s="512"/>
      <c r="I4" s="129"/>
      <c r="J4" s="512" t="str">
        <f>ACT.EXT.!J4</f>
        <v xml:space="preserve">CURP  </v>
      </c>
      <c r="K4" s="591"/>
      <c r="L4" s="25"/>
    </row>
    <row r="5" spans="1:12" ht="24" customHeight="1" x14ac:dyDescent="0.2">
      <c r="A5" s="25"/>
      <c r="B5" s="452">
        <f>ACT.EXT.!B5</f>
        <v>0</v>
      </c>
      <c r="C5" s="453"/>
      <c r="D5" s="453"/>
      <c r="E5" s="453"/>
      <c r="F5" s="453"/>
      <c r="G5" s="453"/>
      <c r="H5" s="453"/>
      <c r="I5" s="129"/>
      <c r="J5" s="538">
        <f>ACT.EXT.!J5</f>
        <v>0</v>
      </c>
      <c r="K5" s="539"/>
      <c r="L5" s="25"/>
    </row>
    <row r="6" spans="1:12" ht="12" customHeight="1" x14ac:dyDescent="0.2">
      <c r="A6" s="25"/>
      <c r="B6" s="530" t="str">
        <f>ACT.EXT.!B6</f>
        <v>DENOMINACIÓN DEL PUESTO</v>
      </c>
      <c r="C6" s="503"/>
      <c r="D6" s="503"/>
      <c r="E6" s="503"/>
      <c r="F6" s="503"/>
      <c r="G6" s="503"/>
      <c r="H6" s="503"/>
      <c r="I6" s="129"/>
      <c r="J6" s="512" t="str">
        <f>ACT.EXT.!J6</f>
        <v>No.de RUSP</v>
      </c>
      <c r="K6" s="591"/>
      <c r="L6" s="25"/>
    </row>
    <row r="7" spans="1:12" ht="24" customHeight="1" x14ac:dyDescent="0.25">
      <c r="A7" s="25"/>
      <c r="B7" s="452">
        <f>ACT.EXT.!B7</f>
        <v>0</v>
      </c>
      <c r="C7" s="453"/>
      <c r="D7" s="453"/>
      <c r="E7" s="453"/>
      <c r="F7" s="130"/>
      <c r="G7" s="453">
        <f>ACT.EXT.!G7</f>
        <v>0</v>
      </c>
      <c r="H7" s="453"/>
      <c r="I7" s="453"/>
      <c r="J7" s="453"/>
      <c r="K7" s="454"/>
      <c r="L7" s="25"/>
    </row>
    <row r="8" spans="1:12" ht="11.25" customHeight="1" x14ac:dyDescent="0.2">
      <c r="A8" s="25"/>
      <c r="B8" s="511" t="str">
        <f>ACT.EXT.!B8</f>
        <v>NOMBRE DE LA DEPENDENCIA U ÓRGANO ADMINISTRATIVO DESCONCENTRADO</v>
      </c>
      <c r="C8" s="512"/>
      <c r="D8" s="512"/>
      <c r="E8" s="512"/>
      <c r="F8" s="131"/>
      <c r="G8" s="503" t="str">
        <f>ACT.EXT.!G8</f>
        <v>CLAVE Y NOMBRE DE LA UNIDAD ADMINISTRATIVA RESPONSABLE</v>
      </c>
      <c r="H8" s="503"/>
      <c r="I8" s="503"/>
      <c r="J8" s="503"/>
      <c r="K8" s="504"/>
      <c r="L8" s="25"/>
    </row>
    <row r="9" spans="1:12" ht="24" customHeight="1" x14ac:dyDescent="0.2">
      <c r="A9" s="25"/>
      <c r="B9" s="569">
        <f>ACT.EXT.!B9</f>
        <v>0</v>
      </c>
      <c r="C9" s="570"/>
      <c r="D9" s="570"/>
      <c r="E9" s="570"/>
      <c r="F9" s="570"/>
      <c r="G9" s="570"/>
      <c r="H9" s="570"/>
      <c r="I9" s="570"/>
      <c r="J9" s="570"/>
      <c r="K9" s="571"/>
      <c r="L9" s="25"/>
    </row>
    <row r="10" spans="1:12" ht="9" customHeight="1" x14ac:dyDescent="0.2">
      <c r="A10" s="25"/>
      <c r="B10" s="488" t="str">
        <f>ACT.EXT.!B10</f>
        <v>LUGAR y FECHA DE LA APLICACIÓN</v>
      </c>
      <c r="C10" s="489"/>
      <c r="D10" s="489"/>
      <c r="E10" s="489"/>
      <c r="F10" s="489"/>
      <c r="G10" s="489"/>
      <c r="H10" s="489"/>
      <c r="I10" s="489"/>
      <c r="J10" s="489"/>
      <c r="K10" s="490"/>
      <c r="L10" s="25"/>
    </row>
    <row r="11" spans="1:12" ht="2.4500000000000002" customHeight="1" x14ac:dyDescent="0.2">
      <c r="A11" s="25"/>
      <c r="B11" s="132"/>
      <c r="C11" s="132"/>
      <c r="D11" s="132"/>
      <c r="E11" s="148"/>
      <c r="F11" s="148"/>
      <c r="G11" s="149"/>
      <c r="H11" s="149"/>
      <c r="I11" s="149"/>
      <c r="J11" s="132"/>
      <c r="K11" s="132"/>
      <c r="L11" s="25"/>
    </row>
    <row r="12" spans="1:12" ht="31.5" customHeight="1" x14ac:dyDescent="0.2">
      <c r="A12" s="25"/>
      <c r="B12" s="561" t="s">
        <v>180</v>
      </c>
      <c r="C12" s="562"/>
      <c r="D12" s="562"/>
      <c r="E12" s="562"/>
      <c r="F12" s="562"/>
      <c r="G12" s="562"/>
      <c r="H12" s="562"/>
      <c r="I12" s="562"/>
      <c r="J12" s="562"/>
      <c r="K12" s="563"/>
      <c r="L12" s="25"/>
    </row>
    <row r="13" spans="1:12" ht="25.5" customHeight="1" x14ac:dyDescent="0.2">
      <c r="A13" s="25"/>
      <c r="B13" s="557" t="s">
        <v>175</v>
      </c>
      <c r="C13" s="558"/>
      <c r="D13" s="558"/>
      <c r="E13" s="558"/>
      <c r="F13" s="559"/>
      <c r="G13" s="150" t="s">
        <v>160</v>
      </c>
      <c r="H13" s="150" t="s">
        <v>86</v>
      </c>
      <c r="I13" s="150" t="s">
        <v>159</v>
      </c>
      <c r="J13" s="150" t="s">
        <v>31</v>
      </c>
      <c r="K13" s="150" t="s">
        <v>9</v>
      </c>
      <c r="L13" s="25"/>
    </row>
    <row r="14" spans="1:12" ht="27.75" customHeight="1" x14ac:dyDescent="0.2">
      <c r="A14" s="25"/>
      <c r="B14" s="560" t="s">
        <v>234</v>
      </c>
      <c r="C14" s="560"/>
      <c r="D14" s="560"/>
      <c r="E14" s="560"/>
      <c r="F14" s="560"/>
      <c r="G14" s="10"/>
      <c r="H14" s="10"/>
      <c r="I14" s="10"/>
      <c r="J14" s="10"/>
      <c r="K14" s="10"/>
      <c r="L14" s="25"/>
    </row>
    <row r="15" spans="1:12" ht="27" customHeight="1" x14ac:dyDescent="0.2">
      <c r="A15" s="25"/>
      <c r="B15" s="560" t="s">
        <v>233</v>
      </c>
      <c r="C15" s="560"/>
      <c r="D15" s="560"/>
      <c r="E15" s="560"/>
      <c r="F15" s="560"/>
      <c r="G15" s="10"/>
      <c r="H15" s="10"/>
      <c r="I15" s="10"/>
      <c r="J15" s="10"/>
      <c r="K15" s="10"/>
      <c r="L15" s="25"/>
    </row>
    <row r="16" spans="1:12" ht="31.5" customHeight="1" x14ac:dyDescent="0.2">
      <c r="A16" s="25"/>
      <c r="B16" s="560" t="s">
        <v>235</v>
      </c>
      <c r="C16" s="560"/>
      <c r="D16" s="560"/>
      <c r="E16" s="560"/>
      <c r="F16" s="560"/>
      <c r="G16" s="10"/>
      <c r="H16" s="10"/>
      <c r="I16" s="10"/>
      <c r="J16" s="10"/>
      <c r="K16" s="10"/>
      <c r="L16" s="25"/>
    </row>
    <row r="17" spans="1:12" ht="27.6" customHeight="1" x14ac:dyDescent="0.2">
      <c r="A17" s="25"/>
      <c r="B17" s="560" t="s">
        <v>287</v>
      </c>
      <c r="C17" s="560"/>
      <c r="D17" s="560"/>
      <c r="E17" s="560"/>
      <c r="F17" s="560"/>
      <c r="G17" s="10"/>
      <c r="H17" s="10"/>
      <c r="I17" s="10"/>
      <c r="J17" s="10"/>
      <c r="K17" s="10"/>
      <c r="L17" s="25"/>
    </row>
    <row r="18" spans="1:12" ht="27.6" customHeight="1" x14ac:dyDescent="0.2">
      <c r="A18" s="25"/>
      <c r="B18" s="560" t="s">
        <v>236</v>
      </c>
      <c r="C18" s="560"/>
      <c r="D18" s="560"/>
      <c r="E18" s="560"/>
      <c r="F18" s="560"/>
      <c r="G18" s="10"/>
      <c r="H18" s="10"/>
      <c r="I18" s="10"/>
      <c r="J18" s="10"/>
      <c r="K18" s="10"/>
      <c r="L18" s="25"/>
    </row>
    <row r="19" spans="1:12" ht="42" customHeight="1" x14ac:dyDescent="0.2">
      <c r="A19" s="25"/>
      <c r="B19" s="561" t="s">
        <v>288</v>
      </c>
      <c r="C19" s="564"/>
      <c r="D19" s="564"/>
      <c r="E19" s="564"/>
      <c r="F19" s="564"/>
      <c r="G19" s="564"/>
      <c r="H19" s="564"/>
      <c r="I19" s="564"/>
      <c r="J19" s="564"/>
      <c r="K19" s="565"/>
      <c r="L19" s="25"/>
    </row>
    <row r="20" spans="1:12" ht="25.5" customHeight="1" x14ac:dyDescent="0.2">
      <c r="A20" s="25"/>
      <c r="B20" s="557" t="s">
        <v>175</v>
      </c>
      <c r="C20" s="558"/>
      <c r="D20" s="558"/>
      <c r="E20" s="558"/>
      <c r="F20" s="559"/>
      <c r="G20" s="150" t="s">
        <v>160</v>
      </c>
      <c r="H20" s="150" t="s">
        <v>86</v>
      </c>
      <c r="I20" s="150" t="s">
        <v>159</v>
      </c>
      <c r="J20" s="150" t="s">
        <v>31</v>
      </c>
      <c r="K20" s="150" t="s">
        <v>9</v>
      </c>
      <c r="L20" s="25"/>
    </row>
    <row r="21" spans="1:12" ht="30" customHeight="1" x14ac:dyDescent="0.2">
      <c r="A21" s="25"/>
      <c r="B21" s="560" t="s">
        <v>289</v>
      </c>
      <c r="C21" s="560"/>
      <c r="D21" s="560"/>
      <c r="E21" s="560"/>
      <c r="F21" s="560"/>
      <c r="G21" s="10"/>
      <c r="H21" s="10"/>
      <c r="I21" s="10"/>
      <c r="J21" s="10"/>
      <c r="K21" s="10"/>
      <c r="L21" s="25"/>
    </row>
    <row r="22" spans="1:12" ht="30" customHeight="1" x14ac:dyDescent="0.2">
      <c r="A22" s="25"/>
      <c r="B22" s="566" t="s">
        <v>290</v>
      </c>
      <c r="C22" s="567"/>
      <c r="D22" s="567"/>
      <c r="E22" s="567"/>
      <c r="F22" s="568"/>
      <c r="G22" s="10"/>
      <c r="H22" s="10"/>
      <c r="I22" s="10"/>
      <c r="J22" s="10"/>
      <c r="K22" s="10"/>
      <c r="L22" s="25"/>
    </row>
    <row r="23" spans="1:12" ht="30" customHeight="1" x14ac:dyDescent="0.2">
      <c r="A23" s="25"/>
      <c r="B23" s="566" t="s">
        <v>291</v>
      </c>
      <c r="C23" s="567"/>
      <c r="D23" s="567"/>
      <c r="E23" s="567"/>
      <c r="F23" s="568"/>
      <c r="G23" s="10"/>
      <c r="H23" s="10"/>
      <c r="I23" s="10"/>
      <c r="J23" s="10"/>
      <c r="K23" s="10"/>
      <c r="L23" s="25"/>
    </row>
    <row r="24" spans="1:12" ht="30" customHeight="1" x14ac:dyDescent="0.2">
      <c r="A24" s="25"/>
      <c r="B24" s="566" t="s">
        <v>292</v>
      </c>
      <c r="C24" s="567"/>
      <c r="D24" s="567"/>
      <c r="E24" s="567"/>
      <c r="F24" s="568"/>
      <c r="G24" s="10"/>
      <c r="H24" s="10"/>
      <c r="I24" s="10"/>
      <c r="J24" s="10"/>
      <c r="K24" s="10"/>
      <c r="L24" s="25"/>
    </row>
    <row r="25" spans="1:12" ht="32.25" customHeight="1" x14ac:dyDescent="0.2">
      <c r="A25" s="25"/>
      <c r="B25" s="560" t="s">
        <v>293</v>
      </c>
      <c r="C25" s="560"/>
      <c r="D25" s="560"/>
      <c r="E25" s="560"/>
      <c r="F25" s="560"/>
      <c r="G25" s="10"/>
      <c r="H25" s="10"/>
      <c r="I25" s="10"/>
      <c r="J25" s="10"/>
      <c r="K25" s="10"/>
      <c r="L25" s="25"/>
    </row>
    <row r="26" spans="1:12" ht="34.5" customHeight="1" x14ac:dyDescent="0.2">
      <c r="A26" s="25"/>
      <c r="B26" s="561" t="s">
        <v>181</v>
      </c>
      <c r="C26" s="562"/>
      <c r="D26" s="562"/>
      <c r="E26" s="562"/>
      <c r="F26" s="562"/>
      <c r="G26" s="562"/>
      <c r="H26" s="562"/>
      <c r="I26" s="562"/>
      <c r="J26" s="562"/>
      <c r="K26" s="563"/>
      <c r="L26" s="25"/>
    </row>
    <row r="27" spans="1:12" ht="25.5" customHeight="1" x14ac:dyDescent="0.2">
      <c r="A27" s="25"/>
      <c r="B27" s="557" t="s">
        <v>175</v>
      </c>
      <c r="C27" s="558"/>
      <c r="D27" s="558"/>
      <c r="E27" s="558"/>
      <c r="F27" s="559"/>
      <c r="G27" s="150" t="s">
        <v>160</v>
      </c>
      <c r="H27" s="150" t="s">
        <v>86</v>
      </c>
      <c r="I27" s="150" t="s">
        <v>159</v>
      </c>
      <c r="J27" s="150" t="s">
        <v>31</v>
      </c>
      <c r="K27" s="150" t="s">
        <v>9</v>
      </c>
      <c r="L27" s="25"/>
    </row>
    <row r="28" spans="1:12" ht="29.25" customHeight="1" x14ac:dyDescent="0.2">
      <c r="A28" s="25"/>
      <c r="B28" s="560" t="s">
        <v>237</v>
      </c>
      <c r="C28" s="560"/>
      <c r="D28" s="560"/>
      <c r="E28" s="560"/>
      <c r="F28" s="560"/>
      <c r="G28" s="10"/>
      <c r="H28" s="10"/>
      <c r="I28" s="10"/>
      <c r="J28" s="10"/>
      <c r="K28" s="10"/>
      <c r="L28" s="25"/>
    </row>
    <row r="29" spans="1:12" ht="29.25" customHeight="1" x14ac:dyDescent="0.2">
      <c r="A29" s="25"/>
      <c r="B29" s="560" t="s">
        <v>238</v>
      </c>
      <c r="C29" s="560"/>
      <c r="D29" s="560"/>
      <c r="E29" s="560"/>
      <c r="F29" s="560"/>
      <c r="G29" s="10"/>
      <c r="H29" s="10"/>
      <c r="I29" s="10"/>
      <c r="J29" s="10"/>
      <c r="K29" s="10"/>
      <c r="L29" s="25"/>
    </row>
    <row r="30" spans="1:12" ht="29.25" customHeight="1" x14ac:dyDescent="0.2">
      <c r="A30" s="25"/>
      <c r="B30" s="560" t="s">
        <v>294</v>
      </c>
      <c r="C30" s="560"/>
      <c r="D30" s="560"/>
      <c r="E30" s="560"/>
      <c r="F30" s="560"/>
      <c r="G30" s="10"/>
      <c r="H30" s="10"/>
      <c r="I30" s="10"/>
      <c r="J30" s="10"/>
      <c r="K30" s="10"/>
      <c r="L30" s="25"/>
    </row>
    <row r="31" spans="1:12" ht="31.5" customHeight="1" x14ac:dyDescent="0.2">
      <c r="A31" s="25"/>
      <c r="B31" s="560" t="s">
        <v>295</v>
      </c>
      <c r="C31" s="560"/>
      <c r="D31" s="560"/>
      <c r="E31" s="560"/>
      <c r="F31" s="560"/>
      <c r="G31" s="10"/>
      <c r="H31" s="10"/>
      <c r="I31" s="10"/>
      <c r="J31" s="10"/>
      <c r="K31" s="10"/>
      <c r="L31" s="25"/>
    </row>
    <row r="32" spans="1:12" ht="27.75" customHeight="1" x14ac:dyDescent="0.2">
      <c r="A32" s="25"/>
      <c r="B32" s="560" t="s">
        <v>296</v>
      </c>
      <c r="C32" s="560"/>
      <c r="D32" s="560"/>
      <c r="E32" s="560"/>
      <c r="F32" s="560"/>
      <c r="G32" s="10"/>
      <c r="H32" s="10"/>
      <c r="I32" s="10"/>
      <c r="J32" s="10"/>
      <c r="K32" s="10"/>
      <c r="L32" s="25"/>
    </row>
    <row r="33" spans="1:12" ht="32.25" customHeight="1" x14ac:dyDescent="0.2">
      <c r="A33" s="25"/>
      <c r="B33" s="561" t="s">
        <v>182</v>
      </c>
      <c r="C33" s="562"/>
      <c r="D33" s="562"/>
      <c r="E33" s="562"/>
      <c r="F33" s="562"/>
      <c r="G33" s="562"/>
      <c r="H33" s="562"/>
      <c r="I33" s="562"/>
      <c r="J33" s="562"/>
      <c r="K33" s="563"/>
      <c r="L33" s="25"/>
    </row>
    <row r="34" spans="1:12" ht="25.5" customHeight="1" x14ac:dyDescent="0.2">
      <c r="A34" s="25"/>
      <c r="B34" s="557" t="s">
        <v>175</v>
      </c>
      <c r="C34" s="558"/>
      <c r="D34" s="558"/>
      <c r="E34" s="558"/>
      <c r="F34" s="559"/>
      <c r="G34" s="150" t="s">
        <v>160</v>
      </c>
      <c r="H34" s="150" t="s">
        <v>86</v>
      </c>
      <c r="I34" s="150" t="s">
        <v>159</v>
      </c>
      <c r="J34" s="150" t="s">
        <v>31</v>
      </c>
      <c r="K34" s="150" t="s">
        <v>9</v>
      </c>
      <c r="L34" s="25"/>
    </row>
    <row r="35" spans="1:12" ht="27.75" customHeight="1" x14ac:dyDescent="0.2">
      <c r="A35" s="25"/>
      <c r="B35" s="560" t="s">
        <v>297</v>
      </c>
      <c r="C35" s="577"/>
      <c r="D35" s="577"/>
      <c r="E35" s="577"/>
      <c r="F35" s="577"/>
      <c r="G35" s="10"/>
      <c r="H35" s="10"/>
      <c r="I35" s="10"/>
      <c r="J35" s="10"/>
      <c r="K35" s="10"/>
      <c r="L35" s="25"/>
    </row>
    <row r="36" spans="1:12" ht="27.75" customHeight="1" x14ac:dyDescent="0.2">
      <c r="A36" s="25"/>
      <c r="B36" s="560" t="s">
        <v>298</v>
      </c>
      <c r="C36" s="577"/>
      <c r="D36" s="577"/>
      <c r="E36" s="577"/>
      <c r="F36" s="577"/>
      <c r="G36" s="10"/>
      <c r="H36" s="10"/>
      <c r="I36" s="10"/>
      <c r="J36" s="10"/>
      <c r="K36" s="10"/>
      <c r="L36" s="25"/>
    </row>
    <row r="37" spans="1:12" ht="27.75" customHeight="1" x14ac:dyDescent="0.2">
      <c r="A37" s="25"/>
      <c r="B37" s="560" t="s">
        <v>299</v>
      </c>
      <c r="C37" s="577"/>
      <c r="D37" s="577"/>
      <c r="E37" s="577"/>
      <c r="F37" s="577"/>
      <c r="G37" s="10"/>
      <c r="H37" s="10"/>
      <c r="I37" s="10"/>
      <c r="J37" s="10"/>
      <c r="K37" s="10"/>
      <c r="L37" s="25"/>
    </row>
    <row r="38" spans="1:12" ht="30" customHeight="1" x14ac:dyDescent="0.2">
      <c r="A38" s="25"/>
      <c r="B38" s="560" t="s">
        <v>300</v>
      </c>
      <c r="C38" s="577"/>
      <c r="D38" s="577"/>
      <c r="E38" s="577"/>
      <c r="F38" s="577"/>
      <c r="G38" s="10"/>
      <c r="H38" s="10"/>
      <c r="I38" s="10"/>
      <c r="J38" s="10"/>
      <c r="K38" s="10"/>
      <c r="L38" s="25"/>
    </row>
    <row r="39" spans="1:12" ht="33" customHeight="1" x14ac:dyDescent="0.2">
      <c r="A39" s="25"/>
      <c r="B39" s="560" t="s">
        <v>301</v>
      </c>
      <c r="C39" s="577"/>
      <c r="D39" s="577"/>
      <c r="E39" s="577"/>
      <c r="F39" s="577"/>
      <c r="G39" s="10"/>
      <c r="H39" s="10"/>
      <c r="I39" s="10"/>
      <c r="J39" s="10"/>
      <c r="K39" s="10"/>
      <c r="L39" s="25"/>
    </row>
    <row r="40" spans="1:12" ht="27.75" customHeight="1" x14ac:dyDescent="0.2">
      <c r="A40" s="25"/>
      <c r="B40" s="578" t="s">
        <v>302</v>
      </c>
      <c r="C40" s="579"/>
      <c r="D40" s="579"/>
      <c r="E40" s="579"/>
      <c r="F40" s="579"/>
      <c r="G40" s="579"/>
      <c r="H40" s="579"/>
      <c r="I40" s="579"/>
      <c r="J40" s="579"/>
      <c r="K40" s="580"/>
      <c r="L40" s="25"/>
    </row>
    <row r="41" spans="1:12" ht="25.5" customHeight="1" x14ac:dyDescent="0.2">
      <c r="A41" s="25"/>
      <c r="B41" s="557" t="s">
        <v>175</v>
      </c>
      <c r="C41" s="558"/>
      <c r="D41" s="558"/>
      <c r="E41" s="558"/>
      <c r="F41" s="559"/>
      <c r="G41" s="150" t="s">
        <v>160</v>
      </c>
      <c r="H41" s="150" t="s">
        <v>86</v>
      </c>
      <c r="I41" s="150" t="s">
        <v>159</v>
      </c>
      <c r="J41" s="150" t="s">
        <v>31</v>
      </c>
      <c r="K41" s="150" t="s">
        <v>9</v>
      </c>
      <c r="L41" s="25"/>
    </row>
    <row r="42" spans="1:12" ht="30" customHeight="1" x14ac:dyDescent="0.2">
      <c r="A42" s="25"/>
      <c r="B42" s="560" t="s">
        <v>303</v>
      </c>
      <c r="C42" s="577"/>
      <c r="D42" s="577"/>
      <c r="E42" s="577"/>
      <c r="F42" s="577"/>
      <c r="G42" s="10"/>
      <c r="H42" s="10"/>
      <c r="I42" s="10"/>
      <c r="J42" s="10"/>
      <c r="K42" s="10"/>
      <c r="L42" s="25"/>
    </row>
    <row r="43" spans="1:12" ht="30" customHeight="1" x14ac:dyDescent="0.2">
      <c r="A43" s="25"/>
      <c r="B43" s="560" t="s">
        <v>239</v>
      </c>
      <c r="C43" s="577"/>
      <c r="D43" s="577"/>
      <c r="E43" s="577"/>
      <c r="F43" s="577"/>
      <c r="G43" s="10"/>
      <c r="H43" s="10"/>
      <c r="I43" s="10"/>
      <c r="J43" s="10"/>
      <c r="K43" s="10"/>
      <c r="L43" s="25"/>
    </row>
    <row r="44" spans="1:12" ht="25.5" customHeight="1" x14ac:dyDescent="0.2">
      <c r="A44" s="25"/>
      <c r="B44" s="560" t="s">
        <v>240</v>
      </c>
      <c r="C44" s="577"/>
      <c r="D44" s="577"/>
      <c r="E44" s="577"/>
      <c r="F44" s="577"/>
      <c r="G44" s="10"/>
      <c r="H44" s="10"/>
      <c r="I44" s="10"/>
      <c r="J44" s="10"/>
      <c r="K44" s="10"/>
      <c r="L44" s="25"/>
    </row>
    <row r="45" spans="1:12" ht="25.5" customHeight="1" x14ac:dyDescent="0.2">
      <c r="A45" s="25"/>
      <c r="B45" s="560" t="s">
        <v>304</v>
      </c>
      <c r="C45" s="577"/>
      <c r="D45" s="577"/>
      <c r="E45" s="577"/>
      <c r="F45" s="577"/>
      <c r="G45" s="10"/>
      <c r="H45" s="10"/>
      <c r="I45" s="10"/>
      <c r="J45" s="10"/>
      <c r="K45" s="10"/>
      <c r="L45" s="25"/>
    </row>
    <row r="46" spans="1:12" ht="30.75" customHeight="1" x14ac:dyDescent="0.2">
      <c r="A46" s="25"/>
      <c r="B46" s="560" t="s">
        <v>305</v>
      </c>
      <c r="C46" s="577"/>
      <c r="D46" s="577"/>
      <c r="E46" s="577"/>
      <c r="F46" s="577"/>
      <c r="G46" s="10"/>
      <c r="H46" s="10"/>
      <c r="I46" s="10"/>
      <c r="J46" s="10"/>
      <c r="K46" s="10"/>
      <c r="L46" s="25"/>
    </row>
    <row r="47" spans="1:12" ht="3" customHeight="1" x14ac:dyDescent="0.2">
      <c r="A47" s="25"/>
      <c r="B47" s="102"/>
      <c r="C47" s="103"/>
      <c r="D47" s="102"/>
      <c r="E47" s="102"/>
      <c r="F47" s="102"/>
      <c r="G47" s="25"/>
      <c r="H47" s="25"/>
      <c r="I47" s="25"/>
      <c r="J47" s="25"/>
      <c r="K47" s="97"/>
      <c r="L47" s="25"/>
    </row>
    <row r="48" spans="1:12" ht="26.25" customHeight="1" x14ac:dyDescent="0.2">
      <c r="A48" s="25"/>
      <c r="B48" s="271" t="s">
        <v>183</v>
      </c>
      <c r="C48" s="272" t="str">
        <f>'tablas de calculo'!L6</f>
        <v>Verifica la evaluación</v>
      </c>
      <c r="D48" s="28"/>
      <c r="E48" s="235"/>
      <c r="F48" s="25"/>
      <c r="G48" s="25"/>
      <c r="H48" s="25"/>
      <c r="I48" s="25"/>
      <c r="J48" s="25"/>
      <c r="K48" s="25"/>
      <c r="L48" s="25"/>
    </row>
    <row r="49" spans="1:12" ht="24" x14ac:dyDescent="0.2">
      <c r="A49" s="25"/>
      <c r="B49" s="271" t="s">
        <v>184</v>
      </c>
      <c r="C49" s="272" t="str">
        <f>'tablas de calculo'!L12</f>
        <v>Verifica la evaluación</v>
      </c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9.5" customHeight="1" x14ac:dyDescent="0.2">
      <c r="A50" s="25"/>
      <c r="B50" s="274" t="s">
        <v>185</v>
      </c>
      <c r="C50" s="272" t="str">
        <f>'tablas de calculo'!L18</f>
        <v>Verifica la evaluación</v>
      </c>
      <c r="D50" s="25"/>
      <c r="E50" s="573" t="str">
        <f>'RESULTADO FINAL'!B47</f>
        <v xml:space="preserve">                                                                                                                                                                 </v>
      </c>
      <c r="F50" s="573"/>
      <c r="G50" s="573"/>
      <c r="H50" s="25"/>
      <c r="I50" s="25"/>
      <c r="J50" s="25"/>
      <c r="K50" s="25"/>
      <c r="L50" s="25"/>
    </row>
    <row r="51" spans="1:12" ht="17.25" customHeight="1" x14ac:dyDescent="0.2">
      <c r="A51" s="25"/>
      <c r="B51" s="274" t="s">
        <v>186</v>
      </c>
      <c r="C51" s="272" t="str">
        <f>'tablas de calculo'!L24</f>
        <v>Verifica la evaluacion</v>
      </c>
      <c r="D51" s="25"/>
      <c r="E51" s="573"/>
      <c r="F51" s="573"/>
      <c r="G51" s="573"/>
      <c r="H51" s="25"/>
      <c r="I51" s="25"/>
      <c r="J51" s="25"/>
      <c r="K51" s="25"/>
      <c r="L51" s="25"/>
    </row>
    <row r="52" spans="1:12" ht="23.25" customHeight="1" thickBot="1" x14ac:dyDescent="0.25">
      <c r="A52" s="25"/>
      <c r="B52" s="271" t="s">
        <v>187</v>
      </c>
      <c r="C52" s="273" t="str">
        <f>'tablas de calculo'!L30</f>
        <v>Verifica la evaluación</v>
      </c>
      <c r="D52" s="25"/>
      <c r="E52" s="573"/>
      <c r="F52" s="573"/>
      <c r="G52" s="573"/>
      <c r="H52" s="48"/>
      <c r="I52" s="574"/>
      <c r="J52" s="574"/>
      <c r="K52" s="574"/>
      <c r="L52" s="25"/>
    </row>
    <row r="53" spans="1:12" ht="18" customHeight="1" x14ac:dyDescent="0.2">
      <c r="A53" s="25"/>
      <c r="B53" s="34" t="s">
        <v>1</v>
      </c>
      <c r="C53" s="151">
        <f>'tablas de calculo'!L32</f>
        <v>0</v>
      </c>
      <c r="D53" s="38"/>
      <c r="E53" s="453"/>
      <c r="F53" s="453"/>
      <c r="G53" s="453"/>
      <c r="H53" s="25"/>
      <c r="I53" s="575"/>
      <c r="J53" s="575"/>
      <c r="K53" s="575"/>
      <c r="L53" s="25"/>
    </row>
    <row r="54" spans="1:12" ht="21.75" customHeight="1" x14ac:dyDescent="0.2">
      <c r="A54" s="25"/>
      <c r="B54" s="34" t="s">
        <v>2</v>
      </c>
      <c r="C54" s="150" t="str">
        <f>'tablas de calculo'!L33</f>
        <v>Aplica la evaluación</v>
      </c>
      <c r="D54" s="40"/>
      <c r="E54" s="572" t="s">
        <v>147</v>
      </c>
      <c r="F54" s="572"/>
      <c r="G54" s="572"/>
      <c r="H54" s="101"/>
      <c r="I54" s="572" t="s">
        <v>21</v>
      </c>
      <c r="J54" s="572"/>
      <c r="K54" s="572"/>
      <c r="L54" s="25"/>
    </row>
    <row r="55" spans="1:12" ht="18" customHeight="1" x14ac:dyDescent="0.2">
      <c r="A55" s="25"/>
      <c r="B55" s="34"/>
      <c r="C55" s="34"/>
      <c r="D55" s="25"/>
      <c r="E55" s="57">
        <f>'MET-INDIVIDUALES'!E55</f>
        <v>0</v>
      </c>
      <c r="F55" s="25"/>
      <c r="G55" s="57">
        <f>'MET-INDIVIDUALES'!H55</f>
        <v>0</v>
      </c>
      <c r="H55" s="41"/>
      <c r="I55" s="576">
        <f>ACT.EXT.!G5</f>
        <v>0</v>
      </c>
      <c r="J55" s="576"/>
      <c r="K55" s="236"/>
      <c r="L55" s="25"/>
    </row>
    <row r="56" spans="1:12" ht="12.75" customHeight="1" x14ac:dyDescent="0.2">
      <c r="A56" s="25"/>
      <c r="B56" s="34"/>
      <c r="C56" s="34"/>
      <c r="D56" s="40"/>
      <c r="E56" s="33" t="s">
        <v>113</v>
      </c>
      <c r="F56" s="237"/>
      <c r="G56" s="33" t="s">
        <v>105</v>
      </c>
      <c r="H56" s="101"/>
      <c r="I56" s="418" t="str">
        <f>ACT.EXT.!G6</f>
        <v>AÑO DE LA EVALUACIÓN</v>
      </c>
      <c r="J56" s="418"/>
      <c r="K56" s="236"/>
      <c r="L56" s="25"/>
    </row>
    <row r="57" spans="1:12" ht="12.75" customHeight="1" x14ac:dyDescent="0.2">
      <c r="A57" s="25"/>
      <c r="B57" s="34"/>
      <c r="C57" s="80"/>
      <c r="D57" s="25"/>
      <c r="E57" s="25"/>
      <c r="F57" s="25"/>
      <c r="G57" s="87"/>
      <c r="H57" s="87"/>
      <c r="I57" s="236"/>
      <c r="J57" s="236"/>
      <c r="K57" s="236"/>
      <c r="L57" s="25"/>
    </row>
    <row r="58" spans="1:12" ht="3.7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9.5" customHeight="1" x14ac:dyDescent="0.2">
      <c r="A59" s="25"/>
      <c r="B59" s="583" t="s">
        <v>29</v>
      </c>
      <c r="C59" s="584"/>
      <c r="D59" s="584"/>
      <c r="E59" s="584"/>
      <c r="F59" s="584"/>
      <c r="G59" s="584"/>
      <c r="H59" s="584"/>
      <c r="I59" s="584"/>
      <c r="J59" s="584"/>
      <c r="K59" s="585"/>
      <c r="L59" s="25"/>
    </row>
    <row r="60" spans="1:12" ht="25.5" customHeight="1" x14ac:dyDescent="0.2">
      <c r="A60" s="25"/>
      <c r="B60" s="581" t="s">
        <v>267</v>
      </c>
      <c r="C60" s="582"/>
      <c r="D60" s="163" t="s">
        <v>73</v>
      </c>
      <c r="E60" s="586"/>
      <c r="F60" s="586"/>
      <c r="G60" s="586"/>
      <c r="H60" s="586"/>
      <c r="I60" s="586"/>
      <c r="J60" s="586"/>
      <c r="K60" s="587"/>
      <c r="L60" s="25"/>
    </row>
    <row r="61" spans="1:12" ht="25.5" customHeight="1" x14ac:dyDescent="0.2">
      <c r="A61" s="25"/>
      <c r="B61" s="581"/>
      <c r="C61" s="582"/>
      <c r="D61" s="163" t="s">
        <v>73</v>
      </c>
      <c r="E61" s="586"/>
      <c r="F61" s="586"/>
      <c r="G61" s="586"/>
      <c r="H61" s="586"/>
      <c r="I61" s="586"/>
      <c r="J61" s="586"/>
      <c r="K61" s="587"/>
      <c r="L61" s="25"/>
    </row>
    <row r="62" spans="1:12" ht="25.5" customHeight="1" x14ac:dyDescent="0.2">
      <c r="A62" s="25"/>
      <c r="B62" s="581"/>
      <c r="C62" s="582"/>
      <c r="D62" s="163" t="s">
        <v>73</v>
      </c>
      <c r="E62" s="588"/>
      <c r="F62" s="586"/>
      <c r="G62" s="586"/>
      <c r="H62" s="586"/>
      <c r="I62" s="586"/>
      <c r="J62" s="586"/>
      <c r="K62" s="587"/>
      <c r="L62" s="25"/>
    </row>
    <row r="63" spans="1:12" ht="25.5" customHeight="1" x14ac:dyDescent="0.2">
      <c r="A63" s="25"/>
      <c r="B63" s="581"/>
      <c r="C63" s="582"/>
      <c r="D63" s="163" t="s">
        <v>73</v>
      </c>
      <c r="E63" s="586"/>
      <c r="F63" s="586"/>
      <c r="G63" s="586"/>
      <c r="H63" s="586"/>
      <c r="I63" s="586"/>
      <c r="J63" s="586"/>
      <c r="K63" s="587"/>
      <c r="L63" s="25"/>
    </row>
    <row r="64" spans="1:12" ht="25.5" customHeight="1" x14ac:dyDescent="0.2">
      <c r="A64" s="25"/>
      <c r="B64" s="581"/>
      <c r="C64" s="582"/>
      <c r="D64" s="163" t="s">
        <v>73</v>
      </c>
      <c r="E64" s="586"/>
      <c r="F64" s="586"/>
      <c r="G64" s="586"/>
      <c r="H64" s="586"/>
      <c r="I64" s="586"/>
      <c r="J64" s="586"/>
      <c r="K64" s="587"/>
      <c r="L64" s="25"/>
    </row>
    <row r="65" spans="1:12" ht="25.5" customHeight="1" x14ac:dyDescent="0.2">
      <c r="A65" s="25"/>
      <c r="B65" s="581"/>
      <c r="C65" s="582"/>
      <c r="D65" s="163" t="s">
        <v>73</v>
      </c>
      <c r="E65" s="586"/>
      <c r="F65" s="586"/>
      <c r="G65" s="586"/>
      <c r="H65" s="586"/>
      <c r="I65" s="586"/>
      <c r="J65" s="586"/>
      <c r="K65" s="587"/>
      <c r="L65" s="25"/>
    </row>
    <row r="66" spans="1:12" ht="25.5" customHeight="1" x14ac:dyDescent="0.2">
      <c r="A66" s="25"/>
      <c r="B66" s="581"/>
      <c r="C66" s="582"/>
      <c r="D66" s="163" t="s">
        <v>73</v>
      </c>
      <c r="E66" s="586"/>
      <c r="F66" s="586"/>
      <c r="G66" s="586"/>
      <c r="H66" s="586"/>
      <c r="I66" s="586"/>
      <c r="J66" s="586"/>
      <c r="K66" s="587"/>
      <c r="L66" s="25"/>
    </row>
    <row r="67" spans="1:12" ht="12.75" customHeight="1" x14ac:dyDescent="0.2">
      <c r="A67" s="245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</row>
    <row r="68" spans="1:12" ht="12.75" hidden="1" customHeight="1" x14ac:dyDescent="0.2"/>
    <row r="69" spans="1:12" ht="12.75" hidden="1" customHeight="1" x14ac:dyDescent="0.2"/>
    <row r="70" spans="1:12" ht="12.75" hidden="1" customHeight="1" x14ac:dyDescent="0.2"/>
    <row r="71" spans="1:12" ht="12.75" hidden="1" customHeight="1" x14ac:dyDescent="0.2"/>
    <row r="72" spans="1:12" ht="12.75" hidden="1" customHeight="1" x14ac:dyDescent="0.2"/>
    <row r="73" spans="1:12" ht="12.75" hidden="1" customHeight="1" x14ac:dyDescent="0.2"/>
    <row r="74" spans="1:12" ht="12.75" hidden="1" customHeight="1" x14ac:dyDescent="0.2"/>
    <row r="75" spans="1:12" ht="12.75" hidden="1" customHeight="1" x14ac:dyDescent="0.2"/>
    <row r="76" spans="1:12" ht="12.75" hidden="1" customHeight="1" x14ac:dyDescent="0.2"/>
    <row r="77" spans="1:12" ht="12.75" hidden="1" customHeight="1" x14ac:dyDescent="0.2"/>
    <row r="78" spans="1:12" ht="12.75" hidden="1" customHeight="1" x14ac:dyDescent="0.2"/>
    <row r="79" spans="1:12" ht="12.75" hidden="1" customHeight="1" x14ac:dyDescent="0.2"/>
    <row r="80" spans="1:1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</sheetData>
  <sheetProtection algorithmName="SHA-512" hashValue="XMVxMh9xs/KYgddUkiZ8HBPeHpmIUcLJPZ2rICW++XfSKKtn5EcinVte5Bbk6Z5/Cke7xYJicAlO29ZvobYhSg==" saltValue="cmen9BI4Ze0lU70KZAX9iA==" spinCount="100000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73">
    <mergeCell ref="B7:E7"/>
    <mergeCell ref="G7:K7"/>
    <mergeCell ref="B1:K1"/>
    <mergeCell ref="J4:K4"/>
    <mergeCell ref="J6:K6"/>
    <mergeCell ref="B3:E3"/>
    <mergeCell ref="G3:H3"/>
    <mergeCell ref="J3:K3"/>
    <mergeCell ref="B4:E4"/>
    <mergeCell ref="G4:H4"/>
    <mergeCell ref="B5:H5"/>
    <mergeCell ref="B6:H6"/>
    <mergeCell ref="J5:K5"/>
    <mergeCell ref="B66:C66"/>
    <mergeCell ref="B59:K59"/>
    <mergeCell ref="B60:C60"/>
    <mergeCell ref="B65:C65"/>
    <mergeCell ref="B62:C62"/>
    <mergeCell ref="E65:K65"/>
    <mergeCell ref="E60:K60"/>
    <mergeCell ref="B64:C64"/>
    <mergeCell ref="E61:K61"/>
    <mergeCell ref="E63:K63"/>
    <mergeCell ref="B61:C61"/>
    <mergeCell ref="B63:C63"/>
    <mergeCell ref="E66:K66"/>
    <mergeCell ref="E64:K64"/>
    <mergeCell ref="E62:K62"/>
    <mergeCell ref="B34:F34"/>
    <mergeCell ref="B41:F41"/>
    <mergeCell ref="B39:F39"/>
    <mergeCell ref="B40:K40"/>
    <mergeCell ref="B38:F38"/>
    <mergeCell ref="B35:F35"/>
    <mergeCell ref="I55:J55"/>
    <mergeCell ref="I56:J56"/>
    <mergeCell ref="B42:F42"/>
    <mergeCell ref="B36:F36"/>
    <mergeCell ref="B46:F46"/>
    <mergeCell ref="B37:F37"/>
    <mergeCell ref="B43:F43"/>
    <mergeCell ref="B44:F44"/>
    <mergeCell ref="B45:F45"/>
    <mergeCell ref="G8:K8"/>
    <mergeCell ref="B12:K12"/>
    <mergeCell ref="B9:K9"/>
    <mergeCell ref="B10:K10"/>
    <mergeCell ref="I54:K54"/>
    <mergeCell ref="E50:G53"/>
    <mergeCell ref="I52:K53"/>
    <mergeCell ref="E54:G54"/>
    <mergeCell ref="B15:F15"/>
    <mergeCell ref="B31:F31"/>
    <mergeCell ref="B25:F25"/>
    <mergeCell ref="B22:F22"/>
    <mergeCell ref="B23:F23"/>
    <mergeCell ref="B29:F29"/>
    <mergeCell ref="B30:F30"/>
    <mergeCell ref="B8:E8"/>
    <mergeCell ref="B13:F13"/>
    <mergeCell ref="B20:F20"/>
    <mergeCell ref="B16:F16"/>
    <mergeCell ref="B33:K33"/>
    <mergeCell ref="B26:K26"/>
    <mergeCell ref="B28:F28"/>
    <mergeCell ref="B17:F17"/>
    <mergeCell ref="B21:F21"/>
    <mergeCell ref="B14:F14"/>
    <mergeCell ref="B18:F18"/>
    <mergeCell ref="B19:K19"/>
    <mergeCell ref="B24:F24"/>
    <mergeCell ref="B27:F27"/>
    <mergeCell ref="B32:F32"/>
  </mergeCells>
  <phoneticPr fontId="0" type="noConversion"/>
  <conditionalFormatting sqref="G14:K18 G21:K25 G28:K32 G35:K39 G42:K46">
    <cfRule type="expression" dxfId="0" priority="1" stopIfTrue="1">
      <formula>esblancof18</formula>
    </cfRule>
  </conditionalFormatting>
  <dataValidations xWindow="280" yWindow="334" count="9">
    <dataValidation type="custom" allowBlank="1" showInputMessage="1" showErrorMessage="1" error="Elije una sola opción en los parámetros de evaluación" sqref="H14:K14">
      <formula1>COUNTIF($G$14:$K$14,H14)=1</formula1>
    </dataValidation>
    <dataValidation type="custom" allowBlank="1" showInputMessage="1" showErrorMessage="1" error="Elije una sola opción en los parámetros de evaluación" sqref="G17:K17">
      <formula1>COUNTIF($G$17:$K$17,G17)=1</formula1>
    </dataValidation>
    <dataValidation type="custom" allowBlank="1" showInputMessage="1" showErrorMessage="1" error="Elije una sola opción en los parámetros de evaluación" sqref="G18:K18">
      <formula1>COUNTIF($G$18:$K$18,G18)=1</formula1>
    </dataValidation>
    <dataValidation type="custom" allowBlank="1" showInputMessage="1" showErrorMessage="1" error="Elije una sola opción en los parámetros de evaluación" sqref="G42:K46 G28:K32 G21:K25 G35:K39">
      <formula1>COUNTIF($G21:$K21,G21)=1</formula1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60:C66">
      <formula1>"APRENDIZAJE DE HABILIDADES O CONOCIMIENTOS ESPECIFICOS,ASESORIA PERSONALIZADA,FACULTAMIENTO,SEGUIMIENTO ESPECIAL,OTROS: (ANOTE EL NOMBRE)"</formula1>
    </dataValidation>
    <dataValidation type="custom" allowBlank="1" showInputMessage="1" showErrorMessage="1" error="Elije una sola opción en los parámetros de evaluación" sqref="G15:K15">
      <formula1>COUNTIF($G$15:$K$15,G15)=1</formula1>
    </dataValidation>
    <dataValidation type="custom" allowBlank="1" showInputMessage="1" showErrorMessage="1" error="Elije una sola opción en los parámetros de evaluación" sqref="G16:K16">
      <formula1>COUNTIF($G$16:$K$16,G16)=1</formula1>
    </dataValidation>
    <dataValidation type="custom" allowBlank="1" showInputMessage="1" showErrorMessage="1" error="Elije una sola opción (X) en los parámetros de evaluación" sqref="G14">
      <formula1>COUNTIF($G$14:$K$14,G14)=1</formula1>
    </dataValidation>
    <dataValidation errorStyle="information" allowBlank="1" showInputMessage="1" showErrorMessage="1" prompt="Elije una sola opción y marque con una sola X en el parámetro de evaluación" sqref="G13:K13 G20:K20 G27:K27 G41:K41 G34:K34"/>
  </dataValidations>
  <printOptions horizontalCentered="1" verticalCentered="1"/>
  <pageMargins left="0.19685039370078741" right="0.15748031496062992" top="0.19685039370078741" bottom="1.1599999999999999" header="0" footer="0.33"/>
  <pageSetup scale="44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9"/>
  <sheetViews>
    <sheetView showGridLines="0" topLeftCell="B1" zoomScale="90" zoomScaleNormal="90" zoomScaleSheetLayoutView="50" workbookViewId="0">
      <selection activeCell="B1" sqref="B1:K1"/>
    </sheetView>
  </sheetViews>
  <sheetFormatPr baseColWidth="10" defaultColWidth="0" defaultRowHeight="12.75" zeroHeight="1" x14ac:dyDescent="0.2"/>
  <cols>
    <col min="1" max="1" width="1.7109375" customWidth="1"/>
    <col min="2" max="2" width="24.140625" customWidth="1"/>
    <col min="3" max="3" width="21.140625" customWidth="1"/>
    <col min="4" max="4" width="16.28515625" customWidth="1"/>
    <col min="5" max="5" width="18.85546875" customWidth="1"/>
    <col min="6" max="6" width="19.140625" customWidth="1"/>
    <col min="7" max="7" width="23.140625" customWidth="1"/>
    <col min="8" max="11" width="15.5703125" customWidth="1"/>
    <col min="12" max="12" width="1.7109375" customWidth="1"/>
    <col min="13" max="13" width="3.140625" hidden="1" customWidth="1"/>
    <col min="14" max="14" width="3.5703125" hidden="1" customWidth="1"/>
    <col min="15" max="16384" width="11.42578125" hidden="1"/>
  </cols>
  <sheetData>
    <row r="1" spans="1:62" s="6" customFormat="1" ht="30.75" customHeight="1" x14ac:dyDescent="0.2">
      <c r="A1" s="25"/>
      <c r="B1" s="592" t="s">
        <v>315</v>
      </c>
      <c r="C1" s="593"/>
      <c r="D1" s="593"/>
      <c r="E1" s="593"/>
      <c r="F1" s="593"/>
      <c r="G1" s="593"/>
      <c r="H1" s="593"/>
      <c r="I1" s="593"/>
      <c r="J1" s="593"/>
      <c r="K1" s="594"/>
      <c r="L1" s="2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s="6" customFormat="1" ht="3" customHeight="1" x14ac:dyDescent="0.25">
      <c r="A2" s="25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s="6" customFormat="1" ht="24" customHeight="1" x14ac:dyDescent="0.2">
      <c r="A3" s="25"/>
      <c r="B3" s="525">
        <f>'HAB.SOCIOCOG_Sup-Jerar'!B3</f>
        <v>0</v>
      </c>
      <c r="C3" s="526"/>
      <c r="D3" s="526"/>
      <c r="E3" s="526"/>
      <c r="F3" s="126"/>
      <c r="G3" s="527">
        <f>'HAB.SOCIOCOG_Sup-Jerar'!G3</f>
        <v>0</v>
      </c>
      <c r="H3" s="527"/>
      <c r="I3" s="127"/>
      <c r="J3" s="526">
        <f>'HAB.SOCIOCOG_Sup-Jerar'!J3</f>
        <v>0</v>
      </c>
      <c r="K3" s="528"/>
      <c r="L3" s="2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s="6" customFormat="1" ht="8.25" customHeight="1" x14ac:dyDescent="0.2">
      <c r="A4" s="25"/>
      <c r="B4" s="530" t="str">
        <f>'HAB.SOCIOCOG_Sup-Jerar'!B4</f>
        <v>NOMBRE DEL EVALUADO</v>
      </c>
      <c r="C4" s="503"/>
      <c r="D4" s="503"/>
      <c r="E4" s="503"/>
      <c r="F4" s="128"/>
      <c r="G4" s="503" t="str">
        <f>'HAB.SOCIOCOG_Sup-Jerar'!G4</f>
        <v xml:space="preserve">RFC </v>
      </c>
      <c r="H4" s="503"/>
      <c r="I4" s="129"/>
      <c r="J4" s="503" t="str">
        <f>'HAB.SOCIOCOG_Sup-Jerar'!J4</f>
        <v xml:space="preserve">CURP  </v>
      </c>
      <c r="K4" s="504"/>
      <c r="L4" s="2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s="6" customFormat="1" ht="24" customHeight="1" x14ac:dyDescent="0.2">
      <c r="A5" s="25"/>
      <c r="B5" s="452">
        <f>'HAB.SOCIOCOG_Sup-Jerar'!B5</f>
        <v>0</v>
      </c>
      <c r="C5" s="453"/>
      <c r="D5" s="453"/>
      <c r="E5" s="453"/>
      <c r="F5" s="453"/>
      <c r="G5" s="453"/>
      <c r="H5" s="453"/>
      <c r="I5" s="129"/>
      <c r="J5" s="538">
        <f>'HAB.SOCIOCOG_Sup-Jerar'!J5</f>
        <v>0</v>
      </c>
      <c r="K5" s="539"/>
      <c r="L5" s="2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s="6" customFormat="1" ht="9" customHeight="1" x14ac:dyDescent="0.2">
      <c r="A6" s="25"/>
      <c r="B6" s="530" t="str">
        <f>'HAB.SOCIOCOG_Sup-Jerar'!B6</f>
        <v>DENOMINACIÓN DEL PUESTO</v>
      </c>
      <c r="C6" s="503"/>
      <c r="D6" s="503"/>
      <c r="E6" s="503"/>
      <c r="F6" s="503"/>
      <c r="G6" s="503"/>
      <c r="H6" s="503"/>
      <c r="I6" s="129"/>
      <c r="J6" s="503" t="str">
        <f>'HAB.SOCIOCOG_Sup-Jerar'!J6</f>
        <v>No.de RUSP</v>
      </c>
      <c r="K6" s="504"/>
      <c r="L6" s="2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s="6" customFormat="1" ht="24" customHeight="1" x14ac:dyDescent="0.25">
      <c r="A7" s="25"/>
      <c r="B7" s="452">
        <f>'HAB.SOCIOCOG_Sup-Jerar'!B7</f>
        <v>0</v>
      </c>
      <c r="C7" s="453"/>
      <c r="D7" s="453"/>
      <c r="E7" s="453"/>
      <c r="F7" s="130"/>
      <c r="G7" s="453">
        <f>'HAB.SOCIOCOG_Sup-Jerar'!G7</f>
        <v>0</v>
      </c>
      <c r="H7" s="453"/>
      <c r="I7" s="453"/>
      <c r="J7" s="453"/>
      <c r="K7" s="454"/>
      <c r="L7" s="2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s="6" customFormat="1" ht="8.25" customHeight="1" x14ac:dyDescent="0.2">
      <c r="A8" s="25"/>
      <c r="B8" s="511" t="str">
        <f>'HAB.SOCIOCOG_Sup-Jerar'!B8</f>
        <v>NOMBRE DE LA DEPENDENCIA U ÓRGANO ADMINISTRATIVO DESCONCENTRADO</v>
      </c>
      <c r="C8" s="512"/>
      <c r="D8" s="512"/>
      <c r="E8" s="512"/>
      <c r="F8" s="131"/>
      <c r="G8" s="503" t="str">
        <f>'HAB.SOCIOCOG_Sup-Jerar'!G8</f>
        <v>CLAVE Y NOMBRE DE LA UNIDAD ADMINISTRATIVA RESPONSABLE</v>
      </c>
      <c r="H8" s="503"/>
      <c r="I8" s="503"/>
      <c r="J8" s="503"/>
      <c r="K8" s="504"/>
      <c r="L8" s="2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s="6" customFormat="1" ht="24" customHeight="1" x14ac:dyDescent="0.2">
      <c r="A9" s="25"/>
      <c r="B9" s="569">
        <f>'HAB.SOCIOCOG_Sup-Jerar'!B9</f>
        <v>0</v>
      </c>
      <c r="C9" s="570"/>
      <c r="D9" s="570"/>
      <c r="E9" s="570"/>
      <c r="F9" s="570"/>
      <c r="G9" s="570"/>
      <c r="H9" s="570"/>
      <c r="I9" s="570"/>
      <c r="J9" s="570"/>
      <c r="K9" s="571"/>
      <c r="L9" s="2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s="6" customFormat="1" ht="9" customHeight="1" x14ac:dyDescent="0.2">
      <c r="A10" s="25"/>
      <c r="B10" s="488" t="str">
        <f>'HAB.SOCIOCOG_Sup-Jerar'!B10</f>
        <v>LUGAR y FECHA DE LA APLICACIÓN</v>
      </c>
      <c r="C10" s="489"/>
      <c r="D10" s="489"/>
      <c r="E10" s="489"/>
      <c r="F10" s="489"/>
      <c r="G10" s="489"/>
      <c r="H10" s="489"/>
      <c r="I10" s="489"/>
      <c r="J10" s="489"/>
      <c r="K10" s="490"/>
      <c r="L10" s="2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s="6" customFormat="1" ht="2.4500000000000002" customHeight="1" x14ac:dyDescent="0.2">
      <c r="A11" s="25"/>
      <c r="B11" s="133"/>
      <c r="C11" s="133"/>
      <c r="D11" s="133"/>
      <c r="E11" s="165"/>
      <c r="F11" s="165"/>
      <c r="G11" s="165"/>
      <c r="H11" s="165"/>
      <c r="I11" s="165"/>
      <c r="J11" s="133"/>
      <c r="K11" s="133"/>
      <c r="L11" s="2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s="6" customFormat="1" ht="20.100000000000001" customHeight="1" x14ac:dyDescent="0.2">
      <c r="A12" s="25"/>
      <c r="B12" s="602" t="s">
        <v>227</v>
      </c>
      <c r="C12" s="602"/>
      <c r="D12" s="603" t="s">
        <v>226</v>
      </c>
      <c r="E12" s="603"/>
      <c r="F12" s="603"/>
      <c r="G12" s="603"/>
      <c r="H12" s="603"/>
      <c r="I12" s="603"/>
      <c r="J12" s="604" t="s">
        <v>192</v>
      </c>
      <c r="K12" s="605"/>
      <c r="L12" s="2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s="6" customFormat="1" ht="32.25" customHeight="1" x14ac:dyDescent="0.2">
      <c r="A13" s="25"/>
      <c r="B13" s="595" t="s">
        <v>191</v>
      </c>
      <c r="C13" s="596"/>
      <c r="D13" s="597" t="s">
        <v>241</v>
      </c>
      <c r="E13" s="598"/>
      <c r="F13" s="598"/>
      <c r="G13" s="598"/>
      <c r="H13" s="598"/>
      <c r="I13" s="599"/>
      <c r="J13" s="600"/>
      <c r="K13" s="601"/>
      <c r="L13" s="2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s="246" customFormat="1" ht="41.25" customHeight="1" x14ac:dyDescent="0.2">
      <c r="A14" s="65"/>
      <c r="B14" s="595" t="s">
        <v>242</v>
      </c>
      <c r="C14" s="596"/>
      <c r="D14" s="597" t="s">
        <v>193</v>
      </c>
      <c r="E14" s="598"/>
      <c r="F14" s="598"/>
      <c r="G14" s="598"/>
      <c r="H14" s="598"/>
      <c r="I14" s="599"/>
      <c r="J14" s="600"/>
      <c r="K14" s="601"/>
      <c r="L14" s="6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s="246" customFormat="1" ht="63" customHeight="1" x14ac:dyDescent="0.2">
      <c r="A15" s="65"/>
      <c r="B15" s="606" t="s">
        <v>195</v>
      </c>
      <c r="C15" s="607"/>
      <c r="D15" s="597" t="s">
        <v>243</v>
      </c>
      <c r="E15" s="598"/>
      <c r="F15" s="598"/>
      <c r="G15" s="598"/>
      <c r="H15" s="598"/>
      <c r="I15" s="599"/>
      <c r="J15" s="600"/>
      <c r="K15" s="601"/>
      <c r="L15" s="6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s="246" customFormat="1" ht="33" customHeight="1" x14ac:dyDescent="0.2">
      <c r="A16" s="65"/>
      <c r="B16" s="606" t="s">
        <v>194</v>
      </c>
      <c r="C16" s="607"/>
      <c r="D16" s="597" t="s">
        <v>196</v>
      </c>
      <c r="E16" s="598"/>
      <c r="F16" s="598"/>
      <c r="G16" s="598"/>
      <c r="H16" s="598"/>
      <c r="I16" s="599"/>
      <c r="J16" s="600"/>
      <c r="K16" s="601"/>
      <c r="L16" s="6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16" s="6" customFormat="1" ht="37.5" customHeight="1" x14ac:dyDescent="0.2">
      <c r="A17" s="25"/>
      <c r="B17" s="595" t="s">
        <v>197</v>
      </c>
      <c r="C17" s="596"/>
      <c r="D17" s="597" t="s">
        <v>244</v>
      </c>
      <c r="E17" s="598"/>
      <c r="F17" s="598"/>
      <c r="G17" s="598"/>
      <c r="H17" s="598"/>
      <c r="I17" s="599"/>
      <c r="J17" s="600"/>
      <c r="K17" s="601"/>
      <c r="L17" s="25"/>
      <c r="M17"/>
      <c r="N17"/>
      <c r="O17"/>
      <c r="P17"/>
    </row>
    <row r="18" spans="1:16" s="6" customFormat="1" ht="45" customHeight="1" x14ac:dyDescent="0.2">
      <c r="A18" s="25"/>
      <c r="B18" s="595" t="s">
        <v>198</v>
      </c>
      <c r="C18" s="596"/>
      <c r="D18" s="597" t="s">
        <v>245</v>
      </c>
      <c r="E18" s="598"/>
      <c r="F18" s="598"/>
      <c r="G18" s="598"/>
      <c r="H18" s="598"/>
      <c r="I18" s="599"/>
      <c r="J18" s="600"/>
      <c r="K18" s="601"/>
      <c r="L18" s="25"/>
      <c r="M18"/>
      <c r="N18"/>
      <c r="O18"/>
      <c r="P18"/>
    </row>
    <row r="19" spans="1:16" s="246" customFormat="1" ht="19.7" customHeight="1" x14ac:dyDescent="0.2">
      <c r="A19" s="65"/>
      <c r="B19" s="602" t="s">
        <v>227</v>
      </c>
      <c r="C19" s="602"/>
      <c r="D19" s="603" t="s">
        <v>225</v>
      </c>
      <c r="E19" s="603"/>
      <c r="F19" s="603"/>
      <c r="G19" s="603"/>
      <c r="H19" s="603"/>
      <c r="I19" s="603"/>
      <c r="J19" s="604" t="s">
        <v>192</v>
      </c>
      <c r="K19" s="605"/>
      <c r="L19" s="65"/>
      <c r="M19"/>
      <c r="N19"/>
      <c r="O19"/>
      <c r="P19"/>
    </row>
    <row r="20" spans="1:16" s="246" customFormat="1" ht="33.75" customHeight="1" x14ac:dyDescent="0.2">
      <c r="A20" s="65"/>
      <c r="B20" s="595" t="s">
        <v>199</v>
      </c>
      <c r="C20" s="596"/>
      <c r="D20" s="597" t="s">
        <v>203</v>
      </c>
      <c r="E20" s="598"/>
      <c r="F20" s="598"/>
      <c r="G20" s="598"/>
      <c r="H20" s="598"/>
      <c r="I20" s="599"/>
      <c r="J20" s="600"/>
      <c r="K20" s="601"/>
      <c r="L20" s="65"/>
      <c r="M20"/>
      <c r="N20"/>
      <c r="O20"/>
      <c r="P20"/>
    </row>
    <row r="21" spans="1:16" s="246" customFormat="1" ht="33" customHeight="1" x14ac:dyDescent="0.2">
      <c r="A21" s="65"/>
      <c r="B21" s="595" t="s">
        <v>200</v>
      </c>
      <c r="C21" s="596"/>
      <c r="D21" s="597" t="s">
        <v>204</v>
      </c>
      <c r="E21" s="598"/>
      <c r="F21" s="598"/>
      <c r="G21" s="598"/>
      <c r="H21" s="598"/>
      <c r="I21" s="599"/>
      <c r="J21" s="600"/>
      <c r="K21" s="601"/>
      <c r="L21" s="65"/>
      <c r="M21"/>
      <c r="N21"/>
      <c r="O21"/>
      <c r="P21"/>
    </row>
    <row r="22" spans="1:16" s="247" customFormat="1" ht="34.5" customHeight="1" x14ac:dyDescent="0.2">
      <c r="A22" s="92"/>
      <c r="B22" s="595" t="s">
        <v>201</v>
      </c>
      <c r="C22" s="596"/>
      <c r="D22" s="597" t="s">
        <v>246</v>
      </c>
      <c r="E22" s="598"/>
      <c r="F22" s="598"/>
      <c r="G22" s="598"/>
      <c r="H22" s="598"/>
      <c r="I22" s="599"/>
      <c r="J22" s="600"/>
      <c r="K22" s="601"/>
      <c r="L22" s="92"/>
      <c r="M22"/>
      <c r="N22"/>
      <c r="O22"/>
      <c r="P22"/>
    </row>
    <row r="23" spans="1:16" s="6" customFormat="1" ht="71.25" customHeight="1" x14ac:dyDescent="0.2">
      <c r="A23" s="25"/>
      <c r="B23" s="595" t="s">
        <v>202</v>
      </c>
      <c r="C23" s="596"/>
      <c r="D23" s="597" t="s">
        <v>247</v>
      </c>
      <c r="E23" s="598"/>
      <c r="F23" s="598"/>
      <c r="G23" s="598"/>
      <c r="H23" s="598"/>
      <c r="I23" s="599"/>
      <c r="J23" s="600"/>
      <c r="K23" s="601"/>
      <c r="L23" s="25"/>
      <c r="M23"/>
      <c r="N23"/>
      <c r="O23"/>
      <c r="P23"/>
    </row>
    <row r="24" spans="1:16" s="6" customFormat="1" ht="19.5" customHeight="1" x14ac:dyDescent="0.2">
      <c r="A24" s="25"/>
      <c r="B24" s="608" t="s">
        <v>227</v>
      </c>
      <c r="C24" s="609"/>
      <c r="D24" s="610" t="s">
        <v>224</v>
      </c>
      <c r="E24" s="611"/>
      <c r="F24" s="611"/>
      <c r="G24" s="611"/>
      <c r="H24" s="611"/>
      <c r="I24" s="612"/>
      <c r="J24" s="604" t="s">
        <v>192</v>
      </c>
      <c r="K24" s="605"/>
      <c r="L24" s="25"/>
      <c r="M24"/>
      <c r="N24"/>
      <c r="O24"/>
      <c r="P24"/>
    </row>
    <row r="25" spans="1:16" s="6" customFormat="1" ht="48" customHeight="1" x14ac:dyDescent="0.2">
      <c r="A25" s="25"/>
      <c r="B25" s="595" t="s">
        <v>205</v>
      </c>
      <c r="C25" s="596"/>
      <c r="D25" s="597" t="s">
        <v>209</v>
      </c>
      <c r="E25" s="598"/>
      <c r="F25" s="598"/>
      <c r="G25" s="598"/>
      <c r="H25" s="598"/>
      <c r="I25" s="599"/>
      <c r="J25" s="600"/>
      <c r="K25" s="601"/>
      <c r="L25" s="25"/>
      <c r="M25"/>
      <c r="N25"/>
      <c r="O25"/>
      <c r="P25"/>
    </row>
    <row r="26" spans="1:16" s="6" customFormat="1" ht="47.25" customHeight="1" x14ac:dyDescent="0.2">
      <c r="A26" s="25"/>
      <c r="B26" s="606" t="s">
        <v>248</v>
      </c>
      <c r="C26" s="607"/>
      <c r="D26" s="597" t="s">
        <v>249</v>
      </c>
      <c r="E26" s="598"/>
      <c r="F26" s="598"/>
      <c r="G26" s="598"/>
      <c r="H26" s="598"/>
      <c r="I26" s="599"/>
      <c r="J26" s="600"/>
      <c r="K26" s="601"/>
      <c r="L26" s="25"/>
      <c r="M26"/>
      <c r="N26"/>
      <c r="O26"/>
      <c r="P26"/>
    </row>
    <row r="27" spans="1:16" s="6" customFormat="1" ht="45.75" customHeight="1" x14ac:dyDescent="0.2">
      <c r="A27" s="25"/>
      <c r="B27" s="595" t="s">
        <v>206</v>
      </c>
      <c r="C27" s="596"/>
      <c r="D27" s="597" t="s">
        <v>250</v>
      </c>
      <c r="E27" s="598"/>
      <c r="F27" s="598"/>
      <c r="G27" s="598"/>
      <c r="H27" s="598"/>
      <c r="I27" s="599"/>
      <c r="J27" s="600"/>
      <c r="K27" s="601"/>
      <c r="L27" s="25"/>
      <c r="M27"/>
      <c r="N27"/>
      <c r="O27"/>
      <c r="P27"/>
    </row>
    <row r="28" spans="1:16" s="6" customFormat="1" ht="69.75" customHeight="1" x14ac:dyDescent="0.2">
      <c r="A28" s="25"/>
      <c r="B28" s="595" t="s">
        <v>207</v>
      </c>
      <c r="C28" s="596"/>
      <c r="D28" s="597" t="s">
        <v>210</v>
      </c>
      <c r="E28" s="598"/>
      <c r="F28" s="598"/>
      <c r="G28" s="598"/>
      <c r="H28" s="598"/>
      <c r="I28" s="599"/>
      <c r="J28" s="600"/>
      <c r="K28" s="601"/>
      <c r="L28" s="25"/>
      <c r="M28"/>
      <c r="N28"/>
      <c r="O28"/>
      <c r="P28"/>
    </row>
    <row r="29" spans="1:16" s="6" customFormat="1" ht="69.75" customHeight="1" x14ac:dyDescent="0.2">
      <c r="A29" s="25"/>
      <c r="B29" s="595" t="s">
        <v>208</v>
      </c>
      <c r="C29" s="596"/>
      <c r="D29" s="597" t="s">
        <v>211</v>
      </c>
      <c r="E29" s="598"/>
      <c r="F29" s="598"/>
      <c r="G29" s="598"/>
      <c r="H29" s="598"/>
      <c r="I29" s="599"/>
      <c r="J29" s="600"/>
      <c r="K29" s="601"/>
      <c r="L29" s="25"/>
      <c r="M29"/>
      <c r="N29"/>
      <c r="O29"/>
      <c r="P29"/>
    </row>
    <row r="30" spans="1:16" s="6" customFormat="1" ht="49.5" customHeight="1" x14ac:dyDescent="0.2">
      <c r="A30" s="25"/>
      <c r="B30" s="595" t="s">
        <v>214</v>
      </c>
      <c r="C30" s="596"/>
      <c r="D30" s="597" t="s">
        <v>251</v>
      </c>
      <c r="E30" s="598"/>
      <c r="F30" s="598"/>
      <c r="G30" s="598"/>
      <c r="H30" s="598"/>
      <c r="I30" s="599"/>
      <c r="J30" s="600"/>
      <c r="K30" s="601"/>
      <c r="L30" s="25"/>
      <c r="M30"/>
      <c r="N30"/>
      <c r="O30"/>
      <c r="P30"/>
    </row>
    <row r="31" spans="1:16" s="6" customFormat="1" ht="19.5" customHeight="1" x14ac:dyDescent="0.2">
      <c r="A31" s="25"/>
      <c r="B31" s="608" t="s">
        <v>227</v>
      </c>
      <c r="C31" s="609"/>
      <c r="D31" s="613" t="s">
        <v>212</v>
      </c>
      <c r="E31" s="614"/>
      <c r="F31" s="614"/>
      <c r="G31" s="614"/>
      <c r="H31" s="614"/>
      <c r="I31" s="615"/>
      <c r="J31" s="604" t="s">
        <v>192</v>
      </c>
      <c r="K31" s="605"/>
      <c r="L31" s="25"/>
      <c r="M31"/>
      <c r="N31"/>
      <c r="O31"/>
      <c r="P31"/>
    </row>
    <row r="32" spans="1:16" s="6" customFormat="1" ht="46.5" customHeight="1" x14ac:dyDescent="0.2">
      <c r="A32" s="25"/>
      <c r="B32" s="595" t="s">
        <v>213</v>
      </c>
      <c r="C32" s="596"/>
      <c r="D32" s="597" t="s">
        <v>216</v>
      </c>
      <c r="E32" s="598"/>
      <c r="F32" s="598"/>
      <c r="G32" s="598"/>
      <c r="H32" s="598"/>
      <c r="I32" s="599"/>
      <c r="J32" s="600"/>
      <c r="K32" s="601"/>
      <c r="L32" s="25"/>
      <c r="M32"/>
      <c r="N32"/>
      <c r="O32"/>
      <c r="P32"/>
    </row>
    <row r="33" spans="1:16" s="6" customFormat="1" ht="47.25" customHeight="1" x14ac:dyDescent="0.2">
      <c r="A33" s="25"/>
      <c r="B33" s="606" t="s">
        <v>253</v>
      </c>
      <c r="C33" s="607"/>
      <c r="D33" s="597" t="s">
        <v>252</v>
      </c>
      <c r="E33" s="598"/>
      <c r="F33" s="598"/>
      <c r="G33" s="598"/>
      <c r="H33" s="598"/>
      <c r="I33" s="599"/>
      <c r="J33" s="600"/>
      <c r="K33" s="601"/>
      <c r="L33" s="25"/>
      <c r="M33"/>
      <c r="N33"/>
      <c r="O33"/>
      <c r="P33"/>
    </row>
    <row r="34" spans="1:16" s="246" customFormat="1" ht="51.75" customHeight="1" x14ac:dyDescent="0.2">
      <c r="A34" s="65"/>
      <c r="B34" s="606" t="s">
        <v>215</v>
      </c>
      <c r="C34" s="607"/>
      <c r="D34" s="597" t="s">
        <v>254</v>
      </c>
      <c r="E34" s="598"/>
      <c r="F34" s="598"/>
      <c r="G34" s="598"/>
      <c r="H34" s="598"/>
      <c r="I34" s="599"/>
      <c r="J34" s="600"/>
      <c r="K34" s="601"/>
      <c r="L34" s="65"/>
      <c r="M34"/>
      <c r="N34"/>
      <c r="O34"/>
      <c r="P34"/>
    </row>
    <row r="35" spans="1:16" s="246" customFormat="1" ht="19.5" customHeight="1" x14ac:dyDescent="0.2">
      <c r="A35" s="65"/>
      <c r="B35" s="608" t="s">
        <v>227</v>
      </c>
      <c r="C35" s="609"/>
      <c r="D35" s="610" t="s">
        <v>217</v>
      </c>
      <c r="E35" s="611"/>
      <c r="F35" s="611"/>
      <c r="G35" s="611"/>
      <c r="H35" s="611"/>
      <c r="I35" s="612"/>
      <c r="J35" s="604" t="s">
        <v>192</v>
      </c>
      <c r="K35" s="605"/>
      <c r="L35" s="65"/>
      <c r="M35"/>
      <c r="N35"/>
      <c r="O35"/>
      <c r="P35"/>
    </row>
    <row r="36" spans="1:16" s="6" customFormat="1" ht="57" customHeight="1" x14ac:dyDescent="0.2">
      <c r="A36" s="25"/>
      <c r="B36" s="621" t="s">
        <v>218</v>
      </c>
      <c r="C36" s="622"/>
      <c r="D36" s="597" t="s">
        <v>255</v>
      </c>
      <c r="E36" s="598"/>
      <c r="F36" s="598"/>
      <c r="G36" s="598"/>
      <c r="H36" s="598"/>
      <c r="I36" s="599"/>
      <c r="J36" s="623"/>
      <c r="K36" s="624"/>
      <c r="L36" s="25"/>
      <c r="M36"/>
      <c r="N36"/>
      <c r="O36"/>
      <c r="P36"/>
    </row>
    <row r="37" spans="1:16" s="6" customFormat="1" ht="57.75" customHeight="1" x14ac:dyDescent="0.2">
      <c r="A37" s="25"/>
      <c r="B37" s="616" t="s">
        <v>219</v>
      </c>
      <c r="C37" s="617"/>
      <c r="D37" s="618" t="s">
        <v>222</v>
      </c>
      <c r="E37" s="619"/>
      <c r="F37" s="619"/>
      <c r="G37" s="619"/>
      <c r="H37" s="619"/>
      <c r="I37" s="620"/>
      <c r="J37" s="600"/>
      <c r="K37" s="601"/>
      <c r="L37" s="25"/>
      <c r="M37"/>
      <c r="N37"/>
      <c r="O37"/>
      <c r="P37"/>
    </row>
    <row r="38" spans="1:16" s="153" customFormat="1" ht="72" customHeight="1" x14ac:dyDescent="0.2">
      <c r="A38" s="66"/>
      <c r="B38" s="621" t="s">
        <v>220</v>
      </c>
      <c r="C38" s="622"/>
      <c r="D38" s="597" t="s">
        <v>256</v>
      </c>
      <c r="E38" s="598"/>
      <c r="F38" s="598"/>
      <c r="G38" s="598"/>
      <c r="H38" s="598"/>
      <c r="I38" s="599"/>
      <c r="J38" s="600"/>
      <c r="K38" s="601"/>
      <c r="L38" s="66"/>
      <c r="M38"/>
      <c r="N38"/>
      <c r="O38"/>
      <c r="P38"/>
    </row>
    <row r="39" spans="1:16" s="153" customFormat="1" ht="36.75" customHeight="1" x14ac:dyDescent="0.2">
      <c r="A39" s="66"/>
      <c r="B39" s="621" t="s">
        <v>221</v>
      </c>
      <c r="C39" s="622"/>
      <c r="D39" s="597" t="s">
        <v>223</v>
      </c>
      <c r="E39" s="598"/>
      <c r="F39" s="598"/>
      <c r="G39" s="598"/>
      <c r="H39" s="598"/>
      <c r="I39" s="599"/>
      <c r="J39" s="600"/>
      <c r="K39" s="601"/>
      <c r="L39" s="66"/>
      <c r="M39"/>
      <c r="N39"/>
      <c r="O39"/>
      <c r="P39"/>
    </row>
    <row r="40" spans="1:16" s="246" customFormat="1" ht="3" customHeight="1" x14ac:dyDescent="0.2">
      <c r="A40" s="65"/>
      <c r="B40" s="69"/>
      <c r="C40" s="71"/>
      <c r="D40" s="69"/>
      <c r="E40" s="69"/>
      <c r="F40" s="69"/>
      <c r="G40" s="42"/>
      <c r="H40" s="42"/>
      <c r="I40" s="50"/>
      <c r="J40" s="42"/>
      <c r="K40" s="72"/>
      <c r="L40" s="65"/>
    </row>
    <row r="41" spans="1:16" s="6" customFormat="1" ht="22.5" customHeight="1" x14ac:dyDescent="0.2">
      <c r="A41" s="25"/>
      <c r="B41" s="282" t="s">
        <v>228</v>
      </c>
      <c r="C41" s="272" t="str">
        <f>'tablas de calculo'!AA7</f>
        <v>Verifica la Evaluación</v>
      </c>
      <c r="D41" s="28"/>
      <c r="E41" s="288"/>
      <c r="F41" s="25"/>
      <c r="G41" s="25"/>
      <c r="H41" s="25"/>
      <c r="I41" s="25"/>
      <c r="J41" s="25"/>
      <c r="K41" s="25"/>
      <c r="L41" s="25"/>
    </row>
    <row r="42" spans="1:16" s="6" customFormat="1" ht="22.5" customHeight="1" x14ac:dyDescent="0.2">
      <c r="A42" s="25"/>
      <c r="B42" s="282" t="s">
        <v>229</v>
      </c>
      <c r="C42" s="272" t="str">
        <f>'tablas de calculo'!AA12</f>
        <v>Verifica la Evaluación</v>
      </c>
      <c r="D42" s="25"/>
      <c r="E42" s="25"/>
      <c r="F42" s="25"/>
      <c r="G42" s="25"/>
      <c r="H42" s="25"/>
      <c r="I42" s="25"/>
      <c r="J42" s="25"/>
      <c r="K42" s="25"/>
      <c r="L42" s="25"/>
    </row>
    <row r="43" spans="1:16" s="6" customFormat="1" ht="22.5" customHeight="1" x14ac:dyDescent="0.25">
      <c r="A43" s="25"/>
      <c r="B43" s="283" t="s">
        <v>230</v>
      </c>
      <c r="C43" s="272" t="str">
        <f>'tablas de calculo'!AA19</f>
        <v>Verifica la Evaluación</v>
      </c>
      <c r="D43" s="25"/>
      <c r="E43" s="633" t="str">
        <f>'HAB.SOCIOCOG_Sup-Jerar'!E50</f>
        <v xml:space="preserve">                                                                                                                                                                 </v>
      </c>
      <c r="F43" s="633"/>
      <c r="G43" s="633"/>
      <c r="H43" s="25"/>
      <c r="I43" s="2"/>
      <c r="J43" s="2"/>
      <c r="K43" s="2"/>
      <c r="L43" s="25"/>
    </row>
    <row r="44" spans="1:16" s="6" customFormat="1" ht="22.5" customHeight="1" x14ac:dyDescent="0.25">
      <c r="A44" s="25"/>
      <c r="B44" s="283" t="s">
        <v>231</v>
      </c>
      <c r="C44" s="272" t="str">
        <f>'tablas de calculo'!AA23</f>
        <v>Verifica la Evaluacion</v>
      </c>
      <c r="D44" s="25"/>
      <c r="E44" s="633"/>
      <c r="F44" s="633"/>
      <c r="G44" s="633"/>
      <c r="H44" s="48"/>
      <c r="I44" s="1"/>
      <c r="J44" s="2"/>
      <c r="K44" s="2"/>
      <c r="L44" s="25"/>
    </row>
    <row r="45" spans="1:16" s="6" customFormat="1" ht="22.5" customHeight="1" x14ac:dyDescent="0.25">
      <c r="A45" s="25"/>
      <c r="B45" s="283" t="s">
        <v>217</v>
      </c>
      <c r="C45" s="272" t="str">
        <f>'tablas de calculo'!AA28</f>
        <v>Verifica la Evaluación</v>
      </c>
      <c r="D45" s="25"/>
      <c r="E45" s="633"/>
      <c r="F45" s="633"/>
      <c r="G45" s="633"/>
      <c r="H45" s="25"/>
      <c r="I45" s="2"/>
      <c r="J45" s="2"/>
      <c r="K45" s="2"/>
      <c r="L45" s="25"/>
    </row>
    <row r="46" spans="1:16" s="6" customFormat="1" ht="20.25" customHeight="1" x14ac:dyDescent="0.2">
      <c r="A46" s="25"/>
      <c r="B46" s="284" t="s">
        <v>1</v>
      </c>
      <c r="C46" s="330">
        <f>'tablas de calculo'!AA30</f>
        <v>0</v>
      </c>
      <c r="D46" s="38"/>
      <c r="E46" s="634"/>
      <c r="F46" s="634"/>
      <c r="G46" s="634"/>
      <c r="H46" s="25"/>
      <c r="I46" s="2"/>
      <c r="J46" s="2"/>
      <c r="K46" s="5"/>
      <c r="L46" s="25"/>
    </row>
    <row r="47" spans="1:16" s="6" customFormat="1" ht="20.25" customHeight="1" x14ac:dyDescent="0.2">
      <c r="A47" s="25"/>
      <c r="B47" s="284" t="s">
        <v>2</v>
      </c>
      <c r="C47" s="330" t="str">
        <f>'tablas de calculo'!AA32</f>
        <v>Aplica la Evaluación</v>
      </c>
      <c r="D47" s="25"/>
      <c r="E47" s="399" t="s">
        <v>148</v>
      </c>
      <c r="F47" s="399"/>
      <c r="G47" s="399"/>
      <c r="H47" s="25"/>
      <c r="I47" s="399" t="s">
        <v>132</v>
      </c>
      <c r="J47" s="399"/>
      <c r="K47" s="399"/>
      <c r="L47" s="25"/>
    </row>
    <row r="48" spans="1:16" s="6" customFormat="1" ht="27.75" customHeight="1" x14ac:dyDescent="0.2">
      <c r="A48" s="25"/>
      <c r="B48" s="285"/>
      <c r="C48" s="286"/>
      <c r="D48" s="25"/>
      <c r="E48" s="289">
        <f>'HAB.SOCIOCOG_Sup-Jerar'!E55</f>
        <v>0</v>
      </c>
      <c r="F48" s="25"/>
      <c r="G48" s="289">
        <f>'HAB.SOCIOCOG_Sup-Jerar'!G55</f>
        <v>0</v>
      </c>
      <c r="H48" s="41"/>
      <c r="I48" s="575">
        <f>'RES.CAPACITACION'!G6</f>
        <v>0</v>
      </c>
      <c r="J48" s="575"/>
      <c r="K48" s="43"/>
      <c r="L48" s="25"/>
    </row>
    <row r="49" spans="1:12" s="6" customFormat="1" ht="25.5" customHeight="1" x14ac:dyDescent="0.2">
      <c r="A49" s="25"/>
      <c r="B49" s="25"/>
      <c r="C49" s="25"/>
      <c r="D49" s="25"/>
      <c r="E49" s="59" t="s">
        <v>113</v>
      </c>
      <c r="F49" s="25"/>
      <c r="G49" s="59" t="s">
        <v>105</v>
      </c>
      <c r="H49" s="287"/>
      <c r="I49" s="625" t="str">
        <f>'RES.CAPACITACION'!G7</f>
        <v>AÑO DE LA EVALUACIÓN</v>
      </c>
      <c r="J49" s="625"/>
      <c r="K49" s="25"/>
      <c r="L49" s="25"/>
    </row>
    <row r="50" spans="1:12" s="6" customFormat="1" ht="19.5" customHeight="1" x14ac:dyDescent="0.2">
      <c r="A50" s="25"/>
      <c r="B50" s="626" t="s">
        <v>29</v>
      </c>
      <c r="C50" s="627"/>
      <c r="D50" s="627"/>
      <c r="E50" s="627"/>
      <c r="F50" s="627"/>
      <c r="G50" s="627"/>
      <c r="H50" s="627"/>
      <c r="I50" s="627"/>
      <c r="J50" s="627"/>
      <c r="K50" s="628"/>
      <c r="L50" s="25"/>
    </row>
    <row r="51" spans="1:12" s="6" customFormat="1" ht="25.5" customHeight="1" x14ac:dyDescent="0.2">
      <c r="A51" s="25"/>
      <c r="B51" s="629"/>
      <c r="C51" s="630"/>
      <c r="D51" s="166" t="s">
        <v>73</v>
      </c>
      <c r="E51" s="631"/>
      <c r="F51" s="631"/>
      <c r="G51" s="631"/>
      <c r="H51" s="631"/>
      <c r="I51" s="631"/>
      <c r="J51" s="631"/>
      <c r="K51" s="632"/>
      <c r="L51" s="25"/>
    </row>
    <row r="52" spans="1:12" s="6" customFormat="1" ht="25.5" customHeight="1" x14ac:dyDescent="0.2">
      <c r="A52" s="25"/>
      <c r="B52" s="629"/>
      <c r="C52" s="630"/>
      <c r="D52" s="167" t="s">
        <v>73</v>
      </c>
      <c r="E52" s="631"/>
      <c r="F52" s="631"/>
      <c r="G52" s="631"/>
      <c r="H52" s="631"/>
      <c r="I52" s="631"/>
      <c r="J52" s="631"/>
      <c r="K52" s="632"/>
      <c r="L52" s="25"/>
    </row>
    <row r="53" spans="1:12" s="6" customFormat="1" ht="25.5" customHeight="1" x14ac:dyDescent="0.2">
      <c r="A53" s="25"/>
      <c r="B53" s="629"/>
      <c r="C53" s="630"/>
      <c r="D53" s="167" t="s">
        <v>73</v>
      </c>
      <c r="E53" s="631"/>
      <c r="F53" s="631"/>
      <c r="G53" s="631"/>
      <c r="H53" s="631"/>
      <c r="I53" s="631"/>
      <c r="J53" s="631"/>
      <c r="K53" s="632"/>
      <c r="L53" s="25"/>
    </row>
    <row r="54" spans="1:12" s="6" customFormat="1" ht="25.5" customHeight="1" x14ac:dyDescent="0.2">
      <c r="A54" s="25"/>
      <c r="B54" s="629"/>
      <c r="C54" s="630"/>
      <c r="D54" s="167" t="s">
        <v>73</v>
      </c>
      <c r="E54" s="631"/>
      <c r="F54" s="631"/>
      <c r="G54" s="631"/>
      <c r="H54" s="631"/>
      <c r="I54" s="631"/>
      <c r="J54" s="631"/>
      <c r="K54" s="632"/>
      <c r="L54" s="25"/>
    </row>
    <row r="55" spans="1:12" s="6" customFormat="1" ht="25.5" customHeight="1" x14ac:dyDescent="0.2">
      <c r="A55" s="25"/>
      <c r="B55" s="629"/>
      <c r="C55" s="630"/>
      <c r="D55" s="167" t="s">
        <v>73</v>
      </c>
      <c r="E55" s="631"/>
      <c r="F55" s="631"/>
      <c r="G55" s="631"/>
      <c r="H55" s="631"/>
      <c r="I55" s="631"/>
      <c r="J55" s="631"/>
      <c r="K55" s="632"/>
      <c r="L55" s="25"/>
    </row>
    <row r="56" spans="1:12" s="6" customFormat="1" ht="25.5" customHeight="1" x14ac:dyDescent="0.2">
      <c r="A56" s="25"/>
      <c r="B56" s="629"/>
      <c r="C56" s="630"/>
      <c r="D56" s="167" t="s">
        <v>73</v>
      </c>
      <c r="E56" s="631"/>
      <c r="F56" s="631"/>
      <c r="G56" s="631"/>
      <c r="H56" s="631"/>
      <c r="I56" s="631"/>
      <c r="J56" s="631"/>
      <c r="K56" s="632"/>
      <c r="L56" s="25"/>
    </row>
    <row r="57" spans="1:12" s="6" customFormat="1" ht="25.5" customHeight="1" x14ac:dyDescent="0.2">
      <c r="A57" s="25"/>
      <c r="B57" s="629"/>
      <c r="C57" s="630"/>
      <c r="D57" s="167" t="s">
        <v>73</v>
      </c>
      <c r="E57" s="631"/>
      <c r="F57" s="631"/>
      <c r="G57" s="631"/>
      <c r="H57" s="631"/>
      <c r="I57" s="631"/>
      <c r="J57" s="631"/>
      <c r="K57" s="632"/>
      <c r="L57" s="25"/>
    </row>
    <row r="58" spans="1:12" s="6" customFormat="1" x14ac:dyDescent="0.2">
      <c r="A58" s="2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25"/>
    </row>
    <row r="59" spans="1:12" x14ac:dyDescent="0.2"/>
  </sheetData>
  <sheetProtection algorithmName="SHA-512" hashValue="D7Dkst0Juh2cI+XdoYBnjdcoeijz3d8iBooF/ZITS+TnyqxpvTWO7O1/uaxlFYsDRpH7n9dIXw0VhYsmab5qGQ==" saltValue="2Jddw1Qtax2tqb+jqqAx5w==" spinCount="100000" sheet="1" objects="1" scenarios="1"/>
  <mergeCells count="121">
    <mergeCell ref="B56:C56"/>
    <mergeCell ref="E56:K56"/>
    <mergeCell ref="B57:C57"/>
    <mergeCell ref="E57:K57"/>
    <mergeCell ref="B53:C53"/>
    <mergeCell ref="E53:K53"/>
    <mergeCell ref="B54:C54"/>
    <mergeCell ref="E54:K54"/>
    <mergeCell ref="B55:C55"/>
    <mergeCell ref="E55:K55"/>
    <mergeCell ref="I48:J48"/>
    <mergeCell ref="I49:J49"/>
    <mergeCell ref="B50:K50"/>
    <mergeCell ref="B51:C51"/>
    <mergeCell ref="E51:K51"/>
    <mergeCell ref="B52:C52"/>
    <mergeCell ref="E52:K52"/>
    <mergeCell ref="B39:C39"/>
    <mergeCell ref="D39:I39"/>
    <mergeCell ref="J39:K39"/>
    <mergeCell ref="E43:G46"/>
    <mergeCell ref="E47:G47"/>
    <mergeCell ref="I47:K47"/>
    <mergeCell ref="B37:C37"/>
    <mergeCell ref="D37:I37"/>
    <mergeCell ref="J37:K37"/>
    <mergeCell ref="B38:C38"/>
    <mergeCell ref="D38:I38"/>
    <mergeCell ref="J38:K38"/>
    <mergeCell ref="B35:C35"/>
    <mergeCell ref="D35:I35"/>
    <mergeCell ref="J35:K35"/>
    <mergeCell ref="B36:C36"/>
    <mergeCell ref="D36:I36"/>
    <mergeCell ref="J36:K36"/>
    <mergeCell ref="B33:C33"/>
    <mergeCell ref="D33:I33"/>
    <mergeCell ref="J33:K33"/>
    <mergeCell ref="B34:C34"/>
    <mergeCell ref="D34:I34"/>
    <mergeCell ref="J34:K34"/>
    <mergeCell ref="B31:C31"/>
    <mergeCell ref="D31:I31"/>
    <mergeCell ref="J31:K31"/>
    <mergeCell ref="B32:C32"/>
    <mergeCell ref="D32:I32"/>
    <mergeCell ref="J32:K32"/>
    <mergeCell ref="B29:C29"/>
    <mergeCell ref="D29:I29"/>
    <mergeCell ref="J29:K29"/>
    <mergeCell ref="B30:C30"/>
    <mergeCell ref="D30:I30"/>
    <mergeCell ref="J30:K30"/>
    <mergeCell ref="B27:C27"/>
    <mergeCell ref="D27:I27"/>
    <mergeCell ref="J27:K27"/>
    <mergeCell ref="B28:C28"/>
    <mergeCell ref="D28:I28"/>
    <mergeCell ref="J28:K28"/>
    <mergeCell ref="B25:C25"/>
    <mergeCell ref="D25:I25"/>
    <mergeCell ref="J25:K25"/>
    <mergeCell ref="B26:C26"/>
    <mergeCell ref="D26:I26"/>
    <mergeCell ref="J26:K26"/>
    <mergeCell ref="B23:C23"/>
    <mergeCell ref="D23:I23"/>
    <mergeCell ref="J23:K23"/>
    <mergeCell ref="B24:C24"/>
    <mergeCell ref="D24:I24"/>
    <mergeCell ref="J24:K24"/>
    <mergeCell ref="B21:C21"/>
    <mergeCell ref="D21:I21"/>
    <mergeCell ref="J21:K21"/>
    <mergeCell ref="B22:C22"/>
    <mergeCell ref="D22:I22"/>
    <mergeCell ref="J22:K22"/>
    <mergeCell ref="B19:C19"/>
    <mergeCell ref="D19:I19"/>
    <mergeCell ref="J19:K19"/>
    <mergeCell ref="B20:C20"/>
    <mergeCell ref="D20:I20"/>
    <mergeCell ref="J20:K20"/>
    <mergeCell ref="B17:C17"/>
    <mergeCell ref="D17:I17"/>
    <mergeCell ref="J17:K17"/>
    <mergeCell ref="B18:C18"/>
    <mergeCell ref="D18:I18"/>
    <mergeCell ref="J18:K18"/>
    <mergeCell ref="B15:C15"/>
    <mergeCell ref="D15:I15"/>
    <mergeCell ref="J15:K15"/>
    <mergeCell ref="B16:C16"/>
    <mergeCell ref="D16:I16"/>
    <mergeCell ref="J16:K16"/>
    <mergeCell ref="B13:C13"/>
    <mergeCell ref="D13:I13"/>
    <mergeCell ref="J13:K13"/>
    <mergeCell ref="B14:C14"/>
    <mergeCell ref="D14:I14"/>
    <mergeCell ref="J14:K14"/>
    <mergeCell ref="B8:E8"/>
    <mergeCell ref="G8:K8"/>
    <mergeCell ref="B9:K9"/>
    <mergeCell ref="B10:K10"/>
    <mergeCell ref="B12:C12"/>
    <mergeCell ref="D12:I12"/>
    <mergeCell ref="J12:K12"/>
    <mergeCell ref="B5:H5"/>
    <mergeCell ref="J5:K5"/>
    <mergeCell ref="B6:H6"/>
    <mergeCell ref="J6:K6"/>
    <mergeCell ref="B7:E7"/>
    <mergeCell ref="G7:K7"/>
    <mergeCell ref="B1:K1"/>
    <mergeCell ref="B3:E3"/>
    <mergeCell ref="G3:H3"/>
    <mergeCell ref="J3:K3"/>
    <mergeCell ref="B4:E4"/>
    <mergeCell ref="G4:H4"/>
    <mergeCell ref="J4:K4"/>
  </mergeCells>
  <dataValidations count="7">
    <dataValidation type="list" allowBlank="1" showInputMessage="1" showErrorMessage="1" prompt="SELECCIONE DE LA LISTA QUE SE PRESENTA" sqref="J13:J18 K13:K14 K16:K17 J20:J23 J25:J30 J36:J39 J32:J34">
      <formula1>"EJEMPLAR,APROPIADO,MEJORABLE,LIMITADO"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1:C57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J35:K35">
      <formula1>COUNTIF($G35:$K35,J35)=1</formula1>
    </dataValidation>
    <dataValidation type="custom" allowBlank="1" showInputMessage="1" showErrorMessage="1" error="Elije una sola opción en los parámetros de evaluación" sqref="G16:I16">
      <formula1>COUNTIF($G$16:$K$16,G16)=1</formula1>
    </dataValidation>
    <dataValidation type="textLength" operator="equal" allowBlank="1" showInputMessage="1" showErrorMessage="1" error="ANOTAR A 18 POSICIONES EL CURP DEL EVALUADOR" sqref="H48">
      <formula1>18</formula1>
    </dataValidation>
    <dataValidation operator="equal" allowBlank="1" showInputMessage="1" showErrorMessage="1" error="ANOTAR A 13 POSICIONES EL RFC DEL EVALUADOR" sqref="E48"/>
    <dataValidation operator="equal" allowBlank="1" showInputMessage="1" showErrorMessage="1" error="ANOTAR A 18 POSICIONES EL CURP DEL EVALUADOR" sqref="G48"/>
  </dataValidations>
  <printOptions horizontalCentered="1"/>
  <pageMargins left="0" right="0" top="0" bottom="0" header="0" footer="0"/>
  <pageSetup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J59"/>
  <sheetViews>
    <sheetView showGridLines="0" zoomScale="90" zoomScaleNormal="90" zoomScaleSheetLayoutView="50" workbookViewId="0">
      <selection activeCell="B2" sqref="B2"/>
    </sheetView>
  </sheetViews>
  <sheetFormatPr baseColWidth="10" defaultColWidth="0" defaultRowHeight="12.75" zeroHeight="1" x14ac:dyDescent="0.2"/>
  <cols>
    <col min="1" max="1" width="1.7109375" customWidth="1"/>
    <col min="2" max="2" width="24.140625" customWidth="1"/>
    <col min="3" max="3" width="21.140625" customWidth="1"/>
    <col min="4" max="4" width="16.28515625" customWidth="1"/>
    <col min="5" max="5" width="18.85546875" customWidth="1"/>
    <col min="6" max="6" width="19.140625" customWidth="1"/>
    <col min="7" max="7" width="23.140625" customWidth="1"/>
    <col min="8" max="11" width="15.5703125" customWidth="1"/>
    <col min="12" max="12" width="1.7109375" customWidth="1"/>
    <col min="13" max="13" width="3.140625" hidden="1" customWidth="1"/>
    <col min="14" max="14" width="3.5703125" hidden="1" customWidth="1"/>
    <col min="15" max="16384" width="11.42578125" hidden="1"/>
  </cols>
  <sheetData>
    <row r="1" spans="1:62" s="6" customFormat="1" ht="28.5" customHeight="1" x14ac:dyDescent="0.2">
      <c r="A1" s="25"/>
      <c r="B1" s="592" t="s">
        <v>316</v>
      </c>
      <c r="C1" s="593"/>
      <c r="D1" s="593"/>
      <c r="E1" s="593"/>
      <c r="F1" s="593"/>
      <c r="G1" s="593"/>
      <c r="H1" s="593"/>
      <c r="I1" s="593"/>
      <c r="J1" s="593"/>
      <c r="K1" s="594"/>
      <c r="L1" s="2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s="6" customFormat="1" ht="3" customHeight="1" x14ac:dyDescent="0.25">
      <c r="A2" s="25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s="6" customFormat="1" ht="24" customHeight="1" x14ac:dyDescent="0.2">
      <c r="A3" s="25"/>
      <c r="B3" s="525">
        <f>'HAB.SOCIOCOG_Sup-Jerar'!B3</f>
        <v>0</v>
      </c>
      <c r="C3" s="526"/>
      <c r="D3" s="526"/>
      <c r="E3" s="526"/>
      <c r="F3" s="126"/>
      <c r="G3" s="527">
        <f>'HAB.SOCIOCOG_Sup-Jerar'!G3</f>
        <v>0</v>
      </c>
      <c r="H3" s="527"/>
      <c r="I3" s="127"/>
      <c r="J3" s="526">
        <f>'HAB.SOCIOCOG_Sup-Jerar'!J3</f>
        <v>0</v>
      </c>
      <c r="K3" s="528"/>
      <c r="L3" s="2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s="6" customFormat="1" ht="8.25" customHeight="1" x14ac:dyDescent="0.2">
      <c r="A4" s="25"/>
      <c r="B4" s="530" t="str">
        <f>'HAB.SOCIOCOG_Sup-Jerar'!B4</f>
        <v>NOMBRE DEL EVALUADO</v>
      </c>
      <c r="C4" s="503"/>
      <c r="D4" s="503"/>
      <c r="E4" s="503"/>
      <c r="F4" s="128"/>
      <c r="G4" s="503" t="str">
        <f>'HAB.SOCIOCOG_Sup-Jerar'!G4</f>
        <v xml:space="preserve">RFC </v>
      </c>
      <c r="H4" s="503"/>
      <c r="I4" s="129"/>
      <c r="J4" s="503" t="str">
        <f>'HAB.SOCIOCOG_Sup-Jerar'!J4</f>
        <v xml:space="preserve">CURP  </v>
      </c>
      <c r="K4" s="504"/>
      <c r="L4" s="2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s="6" customFormat="1" ht="24" customHeight="1" x14ac:dyDescent="0.2">
      <c r="A5" s="25"/>
      <c r="B5" s="452">
        <f>'HAB.SOCIOCOG_Sup-Jerar'!B5</f>
        <v>0</v>
      </c>
      <c r="C5" s="453"/>
      <c r="D5" s="453"/>
      <c r="E5" s="453"/>
      <c r="F5" s="453"/>
      <c r="G5" s="453"/>
      <c r="H5" s="453"/>
      <c r="I5" s="129"/>
      <c r="J5" s="538">
        <f>'HAB.SOCIOCOG_Sup-Jerar'!J5</f>
        <v>0</v>
      </c>
      <c r="K5" s="539"/>
      <c r="L5" s="2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s="6" customFormat="1" ht="9" customHeight="1" x14ac:dyDescent="0.2">
      <c r="A6" s="25"/>
      <c r="B6" s="530" t="str">
        <f>'HAB.SOCIOCOG_Sup-Jerar'!B6</f>
        <v>DENOMINACIÓN DEL PUESTO</v>
      </c>
      <c r="C6" s="503"/>
      <c r="D6" s="503"/>
      <c r="E6" s="503"/>
      <c r="F6" s="503"/>
      <c r="G6" s="503"/>
      <c r="H6" s="503"/>
      <c r="I6" s="129"/>
      <c r="J6" s="503" t="str">
        <f>'HAB.SOCIOCOG_Sup-Jerar'!J6</f>
        <v>No.de RUSP</v>
      </c>
      <c r="K6" s="504"/>
      <c r="L6" s="2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s="6" customFormat="1" ht="24" customHeight="1" x14ac:dyDescent="0.25">
      <c r="A7" s="25"/>
      <c r="B7" s="452">
        <f>'HAB.SOCIOCOG_Sup-Jerar'!B7</f>
        <v>0</v>
      </c>
      <c r="C7" s="453"/>
      <c r="D7" s="453"/>
      <c r="E7" s="453"/>
      <c r="F7" s="130"/>
      <c r="G7" s="453">
        <f>'HAB.SOCIOCOG_Sup-Jerar'!G7</f>
        <v>0</v>
      </c>
      <c r="H7" s="453"/>
      <c r="I7" s="453"/>
      <c r="J7" s="453"/>
      <c r="K7" s="454"/>
      <c r="L7" s="2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s="6" customFormat="1" ht="8.25" customHeight="1" x14ac:dyDescent="0.2">
      <c r="A8" s="25"/>
      <c r="B8" s="511" t="str">
        <f>'HAB.SOCIOCOG_Sup-Jerar'!B8</f>
        <v>NOMBRE DE LA DEPENDENCIA U ÓRGANO ADMINISTRATIVO DESCONCENTRADO</v>
      </c>
      <c r="C8" s="512"/>
      <c r="D8" s="512"/>
      <c r="E8" s="512"/>
      <c r="F8" s="131"/>
      <c r="G8" s="503" t="str">
        <f>'HAB.SOCIOCOG_Sup-Jerar'!G8</f>
        <v>CLAVE Y NOMBRE DE LA UNIDAD ADMINISTRATIVA RESPONSABLE</v>
      </c>
      <c r="H8" s="503"/>
      <c r="I8" s="503"/>
      <c r="J8" s="503"/>
      <c r="K8" s="504"/>
      <c r="L8" s="2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s="6" customFormat="1" ht="24" customHeight="1" x14ac:dyDescent="0.2">
      <c r="A9" s="25"/>
      <c r="B9" s="569">
        <f>'HAB.SOCIOCOG_Sup-Jerar'!B9</f>
        <v>0</v>
      </c>
      <c r="C9" s="570"/>
      <c r="D9" s="570"/>
      <c r="E9" s="570"/>
      <c r="F9" s="570"/>
      <c r="G9" s="570"/>
      <c r="H9" s="570"/>
      <c r="I9" s="570"/>
      <c r="J9" s="570"/>
      <c r="K9" s="571"/>
      <c r="L9" s="2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s="6" customFormat="1" ht="9" customHeight="1" x14ac:dyDescent="0.2">
      <c r="A10" s="25"/>
      <c r="B10" s="488" t="str">
        <f>'HAB.SOCIOCOG_Sup-Jerar'!B10</f>
        <v>LUGAR y FECHA DE LA APLICACIÓN</v>
      </c>
      <c r="C10" s="489"/>
      <c r="D10" s="489"/>
      <c r="E10" s="489"/>
      <c r="F10" s="489"/>
      <c r="G10" s="489"/>
      <c r="H10" s="489"/>
      <c r="I10" s="489"/>
      <c r="J10" s="489"/>
      <c r="K10" s="490"/>
      <c r="L10" s="2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s="6" customFormat="1" ht="2.4500000000000002" customHeight="1" x14ac:dyDescent="0.2">
      <c r="A11" s="25"/>
      <c r="B11" s="133"/>
      <c r="C11" s="133"/>
      <c r="D11" s="133"/>
      <c r="E11" s="165"/>
      <c r="F11" s="165"/>
      <c r="G11" s="165"/>
      <c r="H11" s="165"/>
      <c r="I11" s="165"/>
      <c r="J11" s="133"/>
      <c r="K11" s="133"/>
      <c r="L11" s="2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s="6" customFormat="1" ht="20.100000000000001" customHeight="1" x14ac:dyDescent="0.2">
      <c r="A12" s="25"/>
      <c r="B12" s="602" t="s">
        <v>227</v>
      </c>
      <c r="C12" s="602"/>
      <c r="D12" s="603" t="s">
        <v>226</v>
      </c>
      <c r="E12" s="603"/>
      <c r="F12" s="603"/>
      <c r="G12" s="603"/>
      <c r="H12" s="603"/>
      <c r="I12" s="603"/>
      <c r="J12" s="604" t="s">
        <v>192</v>
      </c>
      <c r="K12" s="605"/>
      <c r="L12" s="2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s="6" customFormat="1" ht="32.25" customHeight="1" x14ac:dyDescent="0.2">
      <c r="A13" s="25"/>
      <c r="B13" s="595" t="s">
        <v>191</v>
      </c>
      <c r="C13" s="596"/>
      <c r="D13" s="597" t="s">
        <v>241</v>
      </c>
      <c r="E13" s="598"/>
      <c r="F13" s="598"/>
      <c r="G13" s="598"/>
      <c r="H13" s="598"/>
      <c r="I13" s="599"/>
      <c r="J13" s="635"/>
      <c r="K13" s="636"/>
      <c r="L13" s="2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s="246" customFormat="1" ht="41.25" customHeight="1" x14ac:dyDescent="0.2">
      <c r="A14" s="65"/>
      <c r="B14" s="595" t="s">
        <v>242</v>
      </c>
      <c r="C14" s="596"/>
      <c r="D14" s="597" t="s">
        <v>193</v>
      </c>
      <c r="E14" s="598"/>
      <c r="F14" s="598"/>
      <c r="G14" s="598"/>
      <c r="H14" s="598"/>
      <c r="I14" s="599"/>
      <c r="J14" s="635"/>
      <c r="K14" s="636"/>
      <c r="L14" s="6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s="246" customFormat="1" ht="63" customHeight="1" x14ac:dyDescent="0.2">
      <c r="A15" s="65"/>
      <c r="B15" s="606" t="s">
        <v>195</v>
      </c>
      <c r="C15" s="607"/>
      <c r="D15" s="597" t="s">
        <v>243</v>
      </c>
      <c r="E15" s="598"/>
      <c r="F15" s="598"/>
      <c r="G15" s="598"/>
      <c r="H15" s="598"/>
      <c r="I15" s="599"/>
      <c r="J15" s="635"/>
      <c r="K15" s="636"/>
      <c r="L15" s="6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s="246" customFormat="1" ht="33" customHeight="1" x14ac:dyDescent="0.2">
      <c r="A16" s="65"/>
      <c r="B16" s="606" t="s">
        <v>194</v>
      </c>
      <c r="C16" s="607"/>
      <c r="D16" s="597" t="s">
        <v>196</v>
      </c>
      <c r="E16" s="598"/>
      <c r="F16" s="598"/>
      <c r="G16" s="598"/>
      <c r="H16" s="598"/>
      <c r="I16" s="599"/>
      <c r="J16" s="635"/>
      <c r="K16" s="636"/>
      <c r="L16" s="6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16" s="6" customFormat="1" ht="37.5" customHeight="1" x14ac:dyDescent="0.2">
      <c r="A17" s="25"/>
      <c r="B17" s="595" t="s">
        <v>197</v>
      </c>
      <c r="C17" s="596"/>
      <c r="D17" s="597" t="s">
        <v>244</v>
      </c>
      <c r="E17" s="598"/>
      <c r="F17" s="598"/>
      <c r="G17" s="598"/>
      <c r="H17" s="598"/>
      <c r="I17" s="599"/>
      <c r="J17" s="635"/>
      <c r="K17" s="636"/>
      <c r="L17" s="25"/>
      <c r="M17"/>
      <c r="N17"/>
      <c r="O17"/>
      <c r="P17"/>
    </row>
    <row r="18" spans="1:16" s="6" customFormat="1" ht="45" customHeight="1" x14ac:dyDescent="0.2">
      <c r="A18" s="25"/>
      <c r="B18" s="595" t="s">
        <v>198</v>
      </c>
      <c r="C18" s="596"/>
      <c r="D18" s="597" t="s">
        <v>245</v>
      </c>
      <c r="E18" s="598"/>
      <c r="F18" s="598"/>
      <c r="G18" s="598"/>
      <c r="H18" s="598"/>
      <c r="I18" s="599"/>
      <c r="J18" s="635"/>
      <c r="K18" s="636"/>
      <c r="L18" s="25"/>
      <c r="M18"/>
      <c r="N18"/>
      <c r="O18"/>
      <c r="P18"/>
    </row>
    <row r="19" spans="1:16" s="246" customFormat="1" ht="19.7" customHeight="1" x14ac:dyDescent="0.2">
      <c r="A19" s="65"/>
      <c r="B19" s="602" t="s">
        <v>227</v>
      </c>
      <c r="C19" s="602"/>
      <c r="D19" s="603" t="s">
        <v>225</v>
      </c>
      <c r="E19" s="603"/>
      <c r="F19" s="603"/>
      <c r="G19" s="603"/>
      <c r="H19" s="603"/>
      <c r="I19" s="603"/>
      <c r="J19" s="604" t="s">
        <v>192</v>
      </c>
      <c r="K19" s="605"/>
      <c r="L19" s="65"/>
      <c r="M19"/>
      <c r="N19"/>
      <c r="O19"/>
      <c r="P19"/>
    </row>
    <row r="20" spans="1:16" s="246" customFormat="1" ht="33.75" customHeight="1" x14ac:dyDescent="0.2">
      <c r="A20" s="65"/>
      <c r="B20" s="595" t="s">
        <v>199</v>
      </c>
      <c r="C20" s="596"/>
      <c r="D20" s="597" t="s">
        <v>203</v>
      </c>
      <c r="E20" s="598"/>
      <c r="F20" s="598"/>
      <c r="G20" s="598"/>
      <c r="H20" s="598"/>
      <c r="I20" s="599"/>
      <c r="J20" s="635"/>
      <c r="K20" s="636"/>
      <c r="L20" s="65"/>
      <c r="M20"/>
      <c r="N20"/>
      <c r="O20"/>
      <c r="P20"/>
    </row>
    <row r="21" spans="1:16" s="246" customFormat="1" ht="33" customHeight="1" x14ac:dyDescent="0.2">
      <c r="A21" s="65"/>
      <c r="B21" s="595" t="s">
        <v>200</v>
      </c>
      <c r="C21" s="596"/>
      <c r="D21" s="597" t="s">
        <v>204</v>
      </c>
      <c r="E21" s="598"/>
      <c r="F21" s="598"/>
      <c r="G21" s="598"/>
      <c r="H21" s="598"/>
      <c r="I21" s="599"/>
      <c r="J21" s="635"/>
      <c r="K21" s="636"/>
      <c r="L21" s="65"/>
      <c r="M21"/>
      <c r="N21"/>
      <c r="O21"/>
      <c r="P21"/>
    </row>
    <row r="22" spans="1:16" s="247" customFormat="1" ht="34.5" customHeight="1" x14ac:dyDescent="0.2">
      <c r="A22" s="92"/>
      <c r="B22" s="595" t="s">
        <v>201</v>
      </c>
      <c r="C22" s="596"/>
      <c r="D22" s="597" t="s">
        <v>246</v>
      </c>
      <c r="E22" s="598"/>
      <c r="F22" s="598"/>
      <c r="G22" s="598"/>
      <c r="H22" s="598"/>
      <c r="I22" s="599"/>
      <c r="J22" s="635"/>
      <c r="K22" s="636"/>
      <c r="L22" s="92"/>
      <c r="M22"/>
      <c r="N22"/>
      <c r="O22"/>
      <c r="P22"/>
    </row>
    <row r="23" spans="1:16" s="6" customFormat="1" ht="71.25" customHeight="1" x14ac:dyDescent="0.2">
      <c r="A23" s="25"/>
      <c r="B23" s="595" t="s">
        <v>202</v>
      </c>
      <c r="C23" s="596"/>
      <c r="D23" s="597" t="s">
        <v>247</v>
      </c>
      <c r="E23" s="598"/>
      <c r="F23" s="598"/>
      <c r="G23" s="598"/>
      <c r="H23" s="598"/>
      <c r="I23" s="599"/>
      <c r="J23" s="635"/>
      <c r="K23" s="636"/>
      <c r="L23" s="25"/>
      <c r="M23"/>
      <c r="N23"/>
      <c r="O23"/>
      <c r="P23"/>
    </row>
    <row r="24" spans="1:16" s="6" customFormat="1" ht="19.5" customHeight="1" x14ac:dyDescent="0.2">
      <c r="A24" s="25"/>
      <c r="B24" s="608" t="s">
        <v>227</v>
      </c>
      <c r="C24" s="609"/>
      <c r="D24" s="610" t="s">
        <v>224</v>
      </c>
      <c r="E24" s="611"/>
      <c r="F24" s="611"/>
      <c r="G24" s="611"/>
      <c r="H24" s="611"/>
      <c r="I24" s="612"/>
      <c r="J24" s="604" t="s">
        <v>192</v>
      </c>
      <c r="K24" s="605"/>
      <c r="L24" s="25"/>
      <c r="M24"/>
      <c r="N24"/>
      <c r="O24"/>
      <c r="P24"/>
    </row>
    <row r="25" spans="1:16" s="6" customFormat="1" ht="48" customHeight="1" x14ac:dyDescent="0.2">
      <c r="A25" s="25"/>
      <c r="B25" s="595" t="s">
        <v>205</v>
      </c>
      <c r="C25" s="596"/>
      <c r="D25" s="597" t="s">
        <v>209</v>
      </c>
      <c r="E25" s="598"/>
      <c r="F25" s="598"/>
      <c r="G25" s="598"/>
      <c r="H25" s="598"/>
      <c r="I25" s="599"/>
      <c r="J25" s="635"/>
      <c r="K25" s="636"/>
      <c r="L25" s="25"/>
      <c r="M25"/>
      <c r="N25"/>
      <c r="O25"/>
      <c r="P25"/>
    </row>
    <row r="26" spans="1:16" s="6" customFormat="1" ht="47.25" customHeight="1" x14ac:dyDescent="0.2">
      <c r="A26" s="25"/>
      <c r="B26" s="606" t="s">
        <v>248</v>
      </c>
      <c r="C26" s="607"/>
      <c r="D26" s="597" t="s">
        <v>249</v>
      </c>
      <c r="E26" s="598"/>
      <c r="F26" s="598"/>
      <c r="G26" s="598"/>
      <c r="H26" s="598"/>
      <c r="I26" s="599"/>
      <c r="J26" s="635"/>
      <c r="K26" s="636"/>
      <c r="L26" s="25"/>
      <c r="M26"/>
      <c r="N26"/>
      <c r="O26"/>
      <c r="P26"/>
    </row>
    <row r="27" spans="1:16" s="6" customFormat="1" ht="45.75" customHeight="1" x14ac:dyDescent="0.2">
      <c r="A27" s="25"/>
      <c r="B27" s="595" t="s">
        <v>206</v>
      </c>
      <c r="C27" s="596"/>
      <c r="D27" s="597" t="s">
        <v>250</v>
      </c>
      <c r="E27" s="598"/>
      <c r="F27" s="598"/>
      <c r="G27" s="598"/>
      <c r="H27" s="598"/>
      <c r="I27" s="599"/>
      <c r="J27" s="635"/>
      <c r="K27" s="636"/>
      <c r="L27" s="25"/>
      <c r="M27"/>
      <c r="N27"/>
      <c r="O27"/>
      <c r="P27"/>
    </row>
    <row r="28" spans="1:16" s="6" customFormat="1" ht="69.75" customHeight="1" x14ac:dyDescent="0.2">
      <c r="A28" s="25"/>
      <c r="B28" s="595" t="s">
        <v>207</v>
      </c>
      <c r="C28" s="596"/>
      <c r="D28" s="597" t="s">
        <v>210</v>
      </c>
      <c r="E28" s="598"/>
      <c r="F28" s="598"/>
      <c r="G28" s="598"/>
      <c r="H28" s="598"/>
      <c r="I28" s="599"/>
      <c r="J28" s="635"/>
      <c r="K28" s="636"/>
      <c r="L28" s="25"/>
      <c r="M28"/>
      <c r="N28"/>
      <c r="O28"/>
      <c r="P28"/>
    </row>
    <row r="29" spans="1:16" s="6" customFormat="1" ht="69.75" customHeight="1" x14ac:dyDescent="0.2">
      <c r="A29" s="25"/>
      <c r="B29" s="595" t="s">
        <v>208</v>
      </c>
      <c r="C29" s="596"/>
      <c r="D29" s="597" t="s">
        <v>211</v>
      </c>
      <c r="E29" s="598"/>
      <c r="F29" s="598"/>
      <c r="G29" s="598"/>
      <c r="H29" s="598"/>
      <c r="I29" s="599"/>
      <c r="J29" s="600"/>
      <c r="K29" s="601"/>
      <c r="L29" s="25"/>
      <c r="M29"/>
      <c r="N29"/>
      <c r="O29"/>
      <c r="P29"/>
    </row>
    <row r="30" spans="1:16" s="6" customFormat="1" ht="49.5" customHeight="1" x14ac:dyDescent="0.2">
      <c r="A30" s="25"/>
      <c r="B30" s="595" t="s">
        <v>214</v>
      </c>
      <c r="C30" s="596"/>
      <c r="D30" s="597" t="s">
        <v>251</v>
      </c>
      <c r="E30" s="598"/>
      <c r="F30" s="598"/>
      <c r="G30" s="598"/>
      <c r="H30" s="598"/>
      <c r="I30" s="599"/>
      <c r="J30" s="635"/>
      <c r="K30" s="636"/>
      <c r="L30" s="25"/>
      <c r="M30"/>
      <c r="N30"/>
      <c r="O30"/>
      <c r="P30"/>
    </row>
    <row r="31" spans="1:16" s="6" customFormat="1" ht="19.5" customHeight="1" x14ac:dyDescent="0.2">
      <c r="A31" s="25"/>
      <c r="B31" s="608" t="s">
        <v>227</v>
      </c>
      <c r="C31" s="609"/>
      <c r="D31" s="613" t="s">
        <v>212</v>
      </c>
      <c r="E31" s="614"/>
      <c r="F31" s="614"/>
      <c r="G31" s="614"/>
      <c r="H31" s="614"/>
      <c r="I31" s="615"/>
      <c r="J31" s="604" t="s">
        <v>192</v>
      </c>
      <c r="K31" s="605"/>
      <c r="L31" s="25"/>
      <c r="M31"/>
      <c r="N31"/>
      <c r="O31"/>
      <c r="P31"/>
    </row>
    <row r="32" spans="1:16" s="6" customFormat="1" ht="46.5" customHeight="1" x14ac:dyDescent="0.2">
      <c r="A32" s="25"/>
      <c r="B32" s="595" t="s">
        <v>213</v>
      </c>
      <c r="C32" s="596"/>
      <c r="D32" s="597" t="s">
        <v>216</v>
      </c>
      <c r="E32" s="598"/>
      <c r="F32" s="598"/>
      <c r="G32" s="598"/>
      <c r="H32" s="598"/>
      <c r="I32" s="599"/>
      <c r="J32" s="635"/>
      <c r="K32" s="636"/>
      <c r="L32" s="25"/>
      <c r="M32"/>
      <c r="N32"/>
      <c r="O32"/>
      <c r="P32"/>
    </row>
    <row r="33" spans="1:16" s="6" customFormat="1" ht="47.25" customHeight="1" x14ac:dyDescent="0.2">
      <c r="A33" s="25"/>
      <c r="B33" s="606" t="s">
        <v>253</v>
      </c>
      <c r="C33" s="607"/>
      <c r="D33" s="597" t="s">
        <v>252</v>
      </c>
      <c r="E33" s="598"/>
      <c r="F33" s="598"/>
      <c r="G33" s="598"/>
      <c r="H33" s="598"/>
      <c r="I33" s="599"/>
      <c r="J33" s="635"/>
      <c r="K33" s="636"/>
      <c r="L33" s="25"/>
      <c r="M33"/>
      <c r="N33"/>
      <c r="O33"/>
      <c r="P33"/>
    </row>
    <row r="34" spans="1:16" s="246" customFormat="1" ht="51.75" customHeight="1" x14ac:dyDescent="0.2">
      <c r="A34" s="65"/>
      <c r="B34" s="606" t="s">
        <v>215</v>
      </c>
      <c r="C34" s="607"/>
      <c r="D34" s="597" t="s">
        <v>254</v>
      </c>
      <c r="E34" s="598"/>
      <c r="F34" s="598"/>
      <c r="G34" s="598"/>
      <c r="H34" s="598"/>
      <c r="I34" s="599"/>
      <c r="J34" s="635"/>
      <c r="K34" s="636"/>
      <c r="L34" s="65"/>
      <c r="M34"/>
      <c r="N34"/>
      <c r="O34"/>
      <c r="P34"/>
    </row>
    <row r="35" spans="1:16" s="246" customFormat="1" ht="19.5" customHeight="1" x14ac:dyDescent="0.2">
      <c r="A35" s="65"/>
      <c r="B35" s="608" t="s">
        <v>227</v>
      </c>
      <c r="C35" s="609"/>
      <c r="D35" s="610" t="s">
        <v>217</v>
      </c>
      <c r="E35" s="611"/>
      <c r="F35" s="611"/>
      <c r="G35" s="611"/>
      <c r="H35" s="611"/>
      <c r="I35" s="612"/>
      <c r="J35" s="604" t="s">
        <v>192</v>
      </c>
      <c r="K35" s="605"/>
      <c r="L35" s="65"/>
      <c r="M35"/>
      <c r="N35"/>
      <c r="O35"/>
      <c r="P35"/>
    </row>
    <row r="36" spans="1:16" s="6" customFormat="1" ht="57" customHeight="1" x14ac:dyDescent="0.2">
      <c r="A36" s="25"/>
      <c r="B36" s="621" t="s">
        <v>218</v>
      </c>
      <c r="C36" s="622"/>
      <c r="D36" s="597" t="s">
        <v>255</v>
      </c>
      <c r="E36" s="598"/>
      <c r="F36" s="598"/>
      <c r="G36" s="598"/>
      <c r="H36" s="598"/>
      <c r="I36" s="599"/>
      <c r="J36" s="637"/>
      <c r="K36" s="638"/>
      <c r="L36" s="25"/>
      <c r="M36"/>
      <c r="N36"/>
      <c r="O36"/>
      <c r="P36"/>
    </row>
    <row r="37" spans="1:16" s="6" customFormat="1" ht="57.75" customHeight="1" x14ac:dyDescent="0.2">
      <c r="A37" s="25"/>
      <c r="B37" s="616" t="s">
        <v>219</v>
      </c>
      <c r="C37" s="617"/>
      <c r="D37" s="618" t="s">
        <v>222</v>
      </c>
      <c r="E37" s="619"/>
      <c r="F37" s="619"/>
      <c r="G37" s="619"/>
      <c r="H37" s="619"/>
      <c r="I37" s="620"/>
      <c r="J37" s="635"/>
      <c r="K37" s="636"/>
      <c r="L37" s="25"/>
      <c r="M37"/>
      <c r="N37"/>
      <c r="O37"/>
      <c r="P37"/>
    </row>
    <row r="38" spans="1:16" s="153" customFormat="1" ht="72" customHeight="1" x14ac:dyDescent="0.2">
      <c r="A38" s="66"/>
      <c r="B38" s="621" t="s">
        <v>220</v>
      </c>
      <c r="C38" s="622"/>
      <c r="D38" s="597" t="s">
        <v>256</v>
      </c>
      <c r="E38" s="598"/>
      <c r="F38" s="598"/>
      <c r="G38" s="598"/>
      <c r="H38" s="598"/>
      <c r="I38" s="599"/>
      <c r="J38" s="635"/>
      <c r="K38" s="636"/>
      <c r="L38" s="66"/>
      <c r="M38"/>
      <c r="N38"/>
      <c r="O38"/>
      <c r="P38"/>
    </row>
    <row r="39" spans="1:16" s="153" customFormat="1" ht="36.75" customHeight="1" x14ac:dyDescent="0.2">
      <c r="A39" s="66"/>
      <c r="B39" s="621" t="s">
        <v>221</v>
      </c>
      <c r="C39" s="622"/>
      <c r="D39" s="597" t="s">
        <v>223</v>
      </c>
      <c r="E39" s="598"/>
      <c r="F39" s="598"/>
      <c r="G39" s="598"/>
      <c r="H39" s="598"/>
      <c r="I39" s="599"/>
      <c r="J39" s="635"/>
      <c r="K39" s="636"/>
      <c r="L39" s="66"/>
      <c r="M39"/>
      <c r="N39"/>
      <c r="O39"/>
      <c r="P39"/>
    </row>
    <row r="40" spans="1:16" s="246" customFormat="1" ht="3" customHeight="1" x14ac:dyDescent="0.2">
      <c r="A40" s="65"/>
      <c r="B40" s="69"/>
      <c r="C40" s="71"/>
      <c r="D40" s="69"/>
      <c r="E40" s="69"/>
      <c r="F40" s="69"/>
      <c r="G40" s="42"/>
      <c r="H40" s="42"/>
      <c r="I40" s="50"/>
      <c r="J40" s="42"/>
      <c r="K40" s="72"/>
      <c r="L40" s="65"/>
    </row>
    <row r="41" spans="1:16" s="6" customFormat="1" ht="22.5" customHeight="1" x14ac:dyDescent="0.2">
      <c r="A41" s="25"/>
      <c r="B41" s="277" t="s">
        <v>228</v>
      </c>
      <c r="C41" s="272" t="str">
        <f>'tablas de calculo'!V7</f>
        <v>Verifica la Evaluación</v>
      </c>
      <c r="D41" s="53"/>
      <c r="E41" s="31"/>
      <c r="F41" s="31"/>
      <c r="G41" s="31"/>
      <c r="H41" s="31"/>
      <c r="I41" s="31"/>
      <c r="J41" s="31"/>
      <c r="K41" s="31"/>
      <c r="L41" s="25"/>
    </row>
    <row r="42" spans="1:16" s="6" customFormat="1" ht="22.5" customHeight="1" x14ac:dyDescent="0.2">
      <c r="A42" s="25"/>
      <c r="B42" s="277" t="s">
        <v>229</v>
      </c>
      <c r="C42" s="272" t="str">
        <f>'tablas de calculo'!V12</f>
        <v>Verifica la Evaluación</v>
      </c>
      <c r="D42" s="31"/>
      <c r="E42" s="31"/>
      <c r="F42" s="31"/>
      <c r="G42" s="31"/>
      <c r="H42" s="31"/>
      <c r="I42" s="31"/>
      <c r="J42" s="31"/>
      <c r="K42" s="31"/>
      <c r="L42" s="25"/>
    </row>
    <row r="43" spans="1:16" s="6" customFormat="1" ht="22.5" customHeight="1" x14ac:dyDescent="0.25">
      <c r="A43" s="25"/>
      <c r="B43" s="278" t="s">
        <v>230</v>
      </c>
      <c r="C43" s="272" t="str">
        <f>'tablas de calculo'!V19</f>
        <v>Verifica la Evaluación</v>
      </c>
      <c r="D43" s="31"/>
      <c r="E43" s="640"/>
      <c r="F43" s="640"/>
      <c r="G43" s="640"/>
      <c r="H43" s="31"/>
      <c r="I43" s="2"/>
      <c r="J43" s="2"/>
      <c r="K43" s="2"/>
      <c r="L43" s="25"/>
    </row>
    <row r="44" spans="1:16" s="6" customFormat="1" ht="22.5" customHeight="1" x14ac:dyDescent="0.25">
      <c r="A44" s="25"/>
      <c r="B44" s="278" t="s">
        <v>231</v>
      </c>
      <c r="C44" s="272" t="str">
        <f>'tablas de calculo'!V23</f>
        <v>Verifica la Evaluacion</v>
      </c>
      <c r="D44" s="31"/>
      <c r="E44" s="640"/>
      <c r="F44" s="640"/>
      <c r="G44" s="640"/>
      <c r="H44" s="37"/>
      <c r="I44" s="1"/>
      <c r="J44" s="2"/>
      <c r="K44" s="2"/>
      <c r="L44" s="25"/>
    </row>
    <row r="45" spans="1:16" s="6" customFormat="1" ht="22.5" customHeight="1" thickBot="1" x14ac:dyDescent="0.3">
      <c r="A45" s="25"/>
      <c r="B45" s="278" t="s">
        <v>217</v>
      </c>
      <c r="C45" s="273" t="str">
        <f>'tablas de calculo'!V28</f>
        <v>Verifica la Evaluación</v>
      </c>
      <c r="D45" s="31"/>
      <c r="E45" s="640"/>
      <c r="F45" s="640"/>
      <c r="G45" s="640"/>
      <c r="H45" s="31"/>
      <c r="I45" s="2"/>
      <c r="J45" s="2"/>
      <c r="K45" s="2"/>
      <c r="L45" s="25"/>
    </row>
    <row r="46" spans="1:16" s="6" customFormat="1" ht="20.25" customHeight="1" x14ac:dyDescent="0.2">
      <c r="A46" s="25"/>
      <c r="B46" s="279" t="s">
        <v>1</v>
      </c>
      <c r="C46" s="151">
        <f>'tablas de calculo'!V30</f>
        <v>0</v>
      </c>
      <c r="D46" s="73"/>
      <c r="E46" s="641"/>
      <c r="F46" s="641"/>
      <c r="G46" s="641"/>
      <c r="H46" s="31"/>
      <c r="I46" s="2"/>
      <c r="J46" s="2"/>
      <c r="K46" s="5"/>
      <c r="L46" s="25"/>
    </row>
    <row r="47" spans="1:16" s="6" customFormat="1" ht="20.25" customHeight="1" x14ac:dyDescent="0.2">
      <c r="A47" s="25"/>
      <c r="B47" s="279" t="s">
        <v>2</v>
      </c>
      <c r="C47" s="150" t="str">
        <f>'tablas de calculo'!V32</f>
        <v>Aplica la Evaluación</v>
      </c>
      <c r="D47" s="31"/>
      <c r="E47" s="639" t="s">
        <v>148</v>
      </c>
      <c r="F47" s="639"/>
      <c r="G47" s="639"/>
      <c r="H47" s="31"/>
      <c r="I47" s="639" t="s">
        <v>132</v>
      </c>
      <c r="J47" s="639"/>
      <c r="K47" s="639"/>
      <c r="L47" s="25"/>
    </row>
    <row r="48" spans="1:16" s="6" customFormat="1" ht="27.75" customHeight="1" x14ac:dyDescent="0.2">
      <c r="A48" s="25"/>
      <c r="B48" s="70"/>
      <c r="C48" s="35"/>
      <c r="D48" s="31"/>
      <c r="E48" s="91"/>
      <c r="F48" s="25"/>
      <c r="G48" s="91"/>
      <c r="H48" s="74"/>
      <c r="I48" s="575">
        <f>'RES.CAPACITACION'!G6</f>
        <v>0</v>
      </c>
      <c r="J48" s="575"/>
      <c r="K48" s="46"/>
      <c r="L48" s="25"/>
    </row>
    <row r="49" spans="1:12" s="6" customFormat="1" ht="25.5" customHeight="1" x14ac:dyDescent="0.2">
      <c r="A49" s="25"/>
      <c r="B49" s="31"/>
      <c r="C49" s="31"/>
      <c r="D49" s="31"/>
      <c r="E49" s="54" t="s">
        <v>113</v>
      </c>
      <c r="F49" s="31"/>
      <c r="G49" s="54" t="s">
        <v>105</v>
      </c>
      <c r="H49" s="67"/>
      <c r="I49" s="625" t="str">
        <f>'RES.CAPACITACION'!G7</f>
        <v>AÑO DE LA EVALUACIÓN</v>
      </c>
      <c r="J49" s="625"/>
      <c r="K49" s="31"/>
      <c r="L49" s="25"/>
    </row>
    <row r="50" spans="1:12" s="6" customFormat="1" ht="19.5" customHeight="1" x14ac:dyDescent="0.2">
      <c r="A50" s="25"/>
      <c r="B50" s="626" t="s">
        <v>29</v>
      </c>
      <c r="C50" s="627"/>
      <c r="D50" s="627"/>
      <c r="E50" s="627"/>
      <c r="F50" s="627"/>
      <c r="G50" s="627"/>
      <c r="H50" s="627"/>
      <c r="I50" s="627"/>
      <c r="J50" s="627"/>
      <c r="K50" s="628"/>
      <c r="L50" s="25"/>
    </row>
    <row r="51" spans="1:12" s="6" customFormat="1" ht="25.5" customHeight="1" x14ac:dyDescent="0.2">
      <c r="A51" s="25"/>
      <c r="B51" s="629"/>
      <c r="C51" s="630"/>
      <c r="D51" s="166" t="s">
        <v>73</v>
      </c>
      <c r="E51" s="631"/>
      <c r="F51" s="631"/>
      <c r="G51" s="631"/>
      <c r="H51" s="631"/>
      <c r="I51" s="631"/>
      <c r="J51" s="631"/>
      <c r="K51" s="632"/>
      <c r="L51" s="25"/>
    </row>
    <row r="52" spans="1:12" s="6" customFormat="1" ht="25.5" customHeight="1" x14ac:dyDescent="0.2">
      <c r="A52" s="25"/>
      <c r="B52" s="629"/>
      <c r="C52" s="630"/>
      <c r="D52" s="167" t="s">
        <v>73</v>
      </c>
      <c r="E52" s="631"/>
      <c r="F52" s="631"/>
      <c r="G52" s="631"/>
      <c r="H52" s="631"/>
      <c r="I52" s="631"/>
      <c r="J52" s="631"/>
      <c r="K52" s="632"/>
      <c r="L52" s="25"/>
    </row>
    <row r="53" spans="1:12" s="6" customFormat="1" ht="25.5" customHeight="1" x14ac:dyDescent="0.2">
      <c r="A53" s="25"/>
      <c r="B53" s="629"/>
      <c r="C53" s="630"/>
      <c r="D53" s="167" t="s">
        <v>73</v>
      </c>
      <c r="E53" s="631"/>
      <c r="F53" s="631"/>
      <c r="G53" s="631"/>
      <c r="H53" s="631"/>
      <c r="I53" s="631"/>
      <c r="J53" s="631"/>
      <c r="K53" s="632"/>
      <c r="L53" s="25"/>
    </row>
    <row r="54" spans="1:12" s="6" customFormat="1" ht="25.5" customHeight="1" x14ac:dyDescent="0.2">
      <c r="A54" s="25"/>
      <c r="B54" s="629"/>
      <c r="C54" s="630"/>
      <c r="D54" s="167" t="s">
        <v>73</v>
      </c>
      <c r="E54" s="631"/>
      <c r="F54" s="631"/>
      <c r="G54" s="631"/>
      <c r="H54" s="631"/>
      <c r="I54" s="631"/>
      <c r="J54" s="631"/>
      <c r="K54" s="632"/>
      <c r="L54" s="25"/>
    </row>
    <row r="55" spans="1:12" s="6" customFormat="1" ht="25.5" customHeight="1" x14ac:dyDescent="0.2">
      <c r="A55" s="25"/>
      <c r="B55" s="629"/>
      <c r="C55" s="630"/>
      <c r="D55" s="167" t="s">
        <v>73</v>
      </c>
      <c r="E55" s="631"/>
      <c r="F55" s="631"/>
      <c r="G55" s="631"/>
      <c r="H55" s="631"/>
      <c r="I55" s="631"/>
      <c r="J55" s="631"/>
      <c r="K55" s="632"/>
      <c r="L55" s="25"/>
    </row>
    <row r="56" spans="1:12" s="6" customFormat="1" ht="25.5" customHeight="1" x14ac:dyDescent="0.2">
      <c r="A56" s="25"/>
      <c r="B56" s="629"/>
      <c r="C56" s="630"/>
      <c r="D56" s="167" t="s">
        <v>73</v>
      </c>
      <c r="E56" s="631"/>
      <c r="F56" s="631"/>
      <c r="G56" s="631"/>
      <c r="H56" s="631"/>
      <c r="I56" s="631"/>
      <c r="J56" s="631"/>
      <c r="K56" s="632"/>
      <c r="L56" s="25"/>
    </row>
    <row r="57" spans="1:12" s="6" customFormat="1" ht="25.5" customHeight="1" x14ac:dyDescent="0.2">
      <c r="A57" s="25"/>
      <c r="B57" s="629"/>
      <c r="C57" s="630"/>
      <c r="D57" s="167" t="s">
        <v>73</v>
      </c>
      <c r="E57" s="631"/>
      <c r="F57" s="631"/>
      <c r="G57" s="631"/>
      <c r="H57" s="631"/>
      <c r="I57" s="631"/>
      <c r="J57" s="631"/>
      <c r="K57" s="632"/>
      <c r="L57" s="25"/>
    </row>
    <row r="58" spans="1:12" s="6" customFormat="1" x14ac:dyDescent="0.2">
      <c r="A58" s="2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25"/>
    </row>
    <row r="59" spans="1:12" x14ac:dyDescent="0.2"/>
  </sheetData>
  <sheetProtection algorithmName="SHA-512" hashValue="KGo+X/Lr9xdGTwyb5fCdTc8J/1bl26BUub06FGugyUATgwwJQADr3e5ea8v2PZWEbG7gWyiGPSbsCOm3WkMwyQ==" saltValue="yFjWylR9dI6T/SgcM/EuoA==" spinCount="100000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121">
    <mergeCell ref="E55:K55"/>
    <mergeCell ref="E57:K57"/>
    <mergeCell ref="E54:K54"/>
    <mergeCell ref="B55:C55"/>
    <mergeCell ref="B57:C57"/>
    <mergeCell ref="B56:C56"/>
    <mergeCell ref="B54:C54"/>
    <mergeCell ref="E56:K56"/>
    <mergeCell ref="E52:K52"/>
    <mergeCell ref="E53:K53"/>
    <mergeCell ref="B52:C52"/>
    <mergeCell ref="B53:C53"/>
    <mergeCell ref="B50:K50"/>
    <mergeCell ref="B51:C51"/>
    <mergeCell ref="E51:K51"/>
    <mergeCell ref="I48:J48"/>
    <mergeCell ref="I49:J49"/>
    <mergeCell ref="I47:K47"/>
    <mergeCell ref="E47:G47"/>
    <mergeCell ref="E43:G46"/>
    <mergeCell ref="B26:C26"/>
    <mergeCell ref="B27:C27"/>
    <mergeCell ref="B28:C28"/>
    <mergeCell ref="B30:C30"/>
    <mergeCell ref="B31:C31"/>
    <mergeCell ref="D26:I26"/>
    <mergeCell ref="D31:I31"/>
    <mergeCell ref="J31:K31"/>
    <mergeCell ref="B32:C32"/>
    <mergeCell ref="B33:C33"/>
    <mergeCell ref="D27:I27"/>
    <mergeCell ref="D28:I28"/>
    <mergeCell ref="D30:I30"/>
    <mergeCell ref="J26:K26"/>
    <mergeCell ref="J27:K27"/>
    <mergeCell ref="J28:K28"/>
    <mergeCell ref="B12:C12"/>
    <mergeCell ref="D12:I12"/>
    <mergeCell ref="J12:K12"/>
    <mergeCell ref="B1:K1"/>
    <mergeCell ref="B3:E3"/>
    <mergeCell ref="G7:K7"/>
    <mergeCell ref="G4:H4"/>
    <mergeCell ref="G3:H3"/>
    <mergeCell ref="J3:K3"/>
    <mergeCell ref="B6:H6"/>
    <mergeCell ref="J6:K6"/>
    <mergeCell ref="B7:E7"/>
    <mergeCell ref="J4:K4"/>
    <mergeCell ref="B5:H5"/>
    <mergeCell ref="J5:K5"/>
    <mergeCell ref="B4:E4"/>
    <mergeCell ref="B9:K9"/>
    <mergeCell ref="B10:K10"/>
    <mergeCell ref="G8:K8"/>
    <mergeCell ref="B8:E8"/>
    <mergeCell ref="B14:C14"/>
    <mergeCell ref="D14:I14"/>
    <mergeCell ref="J14:K14"/>
    <mergeCell ref="B15:C15"/>
    <mergeCell ref="D15:I15"/>
    <mergeCell ref="D13:I13"/>
    <mergeCell ref="B13:C13"/>
    <mergeCell ref="J13:K13"/>
    <mergeCell ref="B16:C16"/>
    <mergeCell ref="D16:I16"/>
    <mergeCell ref="D17:I17"/>
    <mergeCell ref="D18:I18"/>
    <mergeCell ref="B24:C24"/>
    <mergeCell ref="D24:I24"/>
    <mergeCell ref="J24:K24"/>
    <mergeCell ref="J15:K15"/>
    <mergeCell ref="J16:K16"/>
    <mergeCell ref="J17:K17"/>
    <mergeCell ref="B17:C17"/>
    <mergeCell ref="J29:K29"/>
    <mergeCell ref="D29:I29"/>
    <mergeCell ref="B29:C29"/>
    <mergeCell ref="J30:K30"/>
    <mergeCell ref="B18:C18"/>
    <mergeCell ref="J18:K18"/>
    <mergeCell ref="D19:I19"/>
    <mergeCell ref="J19:K19"/>
    <mergeCell ref="B19:C19"/>
    <mergeCell ref="B25:C25"/>
    <mergeCell ref="D25:I25"/>
    <mergeCell ref="D20:I20"/>
    <mergeCell ref="D21:I21"/>
    <mergeCell ref="D22:I22"/>
    <mergeCell ref="D23:I23"/>
    <mergeCell ref="J20:K20"/>
    <mergeCell ref="J21:K21"/>
    <mergeCell ref="J22:K22"/>
    <mergeCell ref="J23:K23"/>
    <mergeCell ref="B20:C20"/>
    <mergeCell ref="B21:C21"/>
    <mergeCell ref="B22:C22"/>
    <mergeCell ref="B23:C23"/>
    <mergeCell ref="J25:K25"/>
    <mergeCell ref="B37:C37"/>
    <mergeCell ref="B38:C38"/>
    <mergeCell ref="B39:C39"/>
    <mergeCell ref="J36:K36"/>
    <mergeCell ref="J37:K37"/>
    <mergeCell ref="J38:K38"/>
    <mergeCell ref="J39:K39"/>
    <mergeCell ref="D36:I36"/>
    <mergeCell ref="D37:I37"/>
    <mergeCell ref="D38:I38"/>
    <mergeCell ref="D39:I39"/>
    <mergeCell ref="B35:C35"/>
    <mergeCell ref="D35:I35"/>
    <mergeCell ref="J35:K35"/>
    <mergeCell ref="J32:K32"/>
    <mergeCell ref="J33:K33"/>
    <mergeCell ref="J34:K34"/>
    <mergeCell ref="B34:C34"/>
    <mergeCell ref="D32:I32"/>
    <mergeCell ref="B36:C36"/>
    <mergeCell ref="D33:I33"/>
    <mergeCell ref="D34:I34"/>
  </mergeCells>
  <phoneticPr fontId="0" type="noConversion"/>
  <dataValidations count="6">
    <dataValidation type="textLength" operator="equal" allowBlank="1" showInputMessage="1" showErrorMessage="1" error="ANOTAR A 13 POSICIONES EL RFC DEL EVALUADOR" sqref="E48">
      <formula1>13</formula1>
    </dataValidation>
    <dataValidation type="textLength" operator="equal" allowBlank="1" showInputMessage="1" showErrorMessage="1" error="ANOTAR A 18 POSICIONES EL CURP DEL EVALUADOR" sqref="G48:H48">
      <formula1>18</formula1>
    </dataValidation>
    <dataValidation type="custom" allowBlank="1" showInputMessage="1" showErrorMessage="1" error="Elije una sola opción en los parámetros de evaluación" sqref="G16:I16">
      <formula1>COUNTIF($G$16:$K$16,G16)=1</formula1>
    </dataValidation>
    <dataValidation type="custom" allowBlank="1" showInputMessage="1" showErrorMessage="1" error="Elije una sola opción en los parámetros de evaluación" sqref="J35:K35">
      <formula1>COUNTIF($G35:$K35,J35)=1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1:C57">
      <formula1>"APRENDIZAJE DE HABILIDADES O CONOCIMIENTOS ESPECIFICOS,ASESORIA PERSONALIZADA,FACULTAMIENTO,SEGUIMIENTO ESPECIAL,OTROS"</formula1>
    </dataValidation>
    <dataValidation type="list" allowBlank="1" showInputMessage="1" showErrorMessage="1" prompt="SELECCIONE DE LA LISTA QUE SE PRESENTA" sqref="J13:J18 K13:K14 K16:K17 J20:J23 J25:J30 J36:J39 J32:J34">
      <formula1>"EJEMPLAR,APROPIADO,MEJORABLE,LIMITADO"</formula1>
    </dataValidation>
  </dataValidations>
  <printOptions horizontalCentered="1"/>
  <pageMargins left="0" right="0" top="0" bottom="0" header="0" footer="0"/>
  <pageSetup scale="43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K52"/>
  <sheetViews>
    <sheetView showGridLines="0" zoomScale="90" zoomScaleNormal="90" zoomScaleSheetLayoutView="50" workbookViewId="0"/>
  </sheetViews>
  <sheetFormatPr baseColWidth="10" defaultColWidth="0" defaultRowHeight="12.75" customHeight="1" zeroHeight="1" x14ac:dyDescent="0.2"/>
  <cols>
    <col min="1" max="1" width="1.7109375" customWidth="1"/>
    <col min="2" max="2" width="22.28515625" customWidth="1"/>
    <col min="3" max="3" width="19.7109375" customWidth="1"/>
    <col min="4" max="4" width="16.140625" customWidth="1"/>
    <col min="5" max="5" width="18.140625" customWidth="1"/>
    <col min="6" max="6" width="14.42578125" customWidth="1"/>
    <col min="7" max="7" width="18.85546875" customWidth="1"/>
    <col min="8" max="8" width="17" customWidth="1"/>
    <col min="9" max="9" width="19.28515625" customWidth="1"/>
    <col min="10" max="10" width="16" customWidth="1"/>
    <col min="11" max="11" width="20.42578125" customWidth="1"/>
    <col min="12" max="12" width="23.140625" customWidth="1"/>
    <col min="13" max="13" width="20.42578125" customWidth="1"/>
    <col min="14" max="14" width="1.7109375" customWidth="1"/>
    <col min="15" max="16384" width="1.7109375" hidden="1"/>
  </cols>
  <sheetData>
    <row r="1" spans="1:63" s="248" customFormat="1" ht="22.5" customHeight="1" x14ac:dyDescent="0.2">
      <c r="A1" s="21"/>
      <c r="B1" s="142" t="s">
        <v>321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  <c r="N1" s="3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s="248" customFormat="1" ht="3" customHeight="1" x14ac:dyDescent="0.2">
      <c r="A2" s="21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3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s="249" customFormat="1" ht="24.95" customHeight="1" x14ac:dyDescent="0.2">
      <c r="A3" s="25"/>
      <c r="B3" s="525">
        <f>'CRIT.PRINC RECT_3°-Eval'!B7</f>
        <v>0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8"/>
      <c r="N3" s="2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s="250" customFormat="1" ht="12.75" customHeight="1" x14ac:dyDescent="0.2">
      <c r="A4" s="93"/>
      <c r="B4" s="398" t="str">
        <f>'CRIT.PRINC RECT_3°-Eval'!B8</f>
        <v>NOMBRE DE LA DEPENDENCIA U ÓRGANO ADMINISTRATIVO DESCONCENTRADO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70"/>
      <c r="N4" s="9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s="249" customFormat="1" ht="24.95" customHeight="1" x14ac:dyDescent="0.2">
      <c r="A5" s="25"/>
      <c r="B5" s="452">
        <f>'CRIT.PRINC RECT_3°-Eval'!G7</f>
        <v>0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4"/>
      <c r="N5" s="2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250" customFormat="1" ht="12" customHeight="1" x14ac:dyDescent="0.2">
      <c r="A6" s="93"/>
      <c r="B6" s="398" t="str">
        <f>'CRIT.PRINC RECT_3°-Eval'!G8</f>
        <v>CLAVE Y NOMBRE DE LA UNIDAD ADMINISTRATIVA RESPONSABLE</v>
      </c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70"/>
      <c r="N6" s="9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249" customFormat="1" ht="24.95" customHeight="1" x14ac:dyDescent="0.2">
      <c r="A7" s="25"/>
      <c r="B7" s="452">
        <f>'CRIT.PRINC RECT_3°-Eval'!B9</f>
        <v>0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  <c r="N7" s="2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250" customFormat="1" ht="12" customHeight="1" x14ac:dyDescent="0.2">
      <c r="A8" s="93"/>
      <c r="B8" s="671" t="str">
        <f>'CRIT.PRINC RECT_3°-Eval'!B10</f>
        <v>LUGAR y FECHA DE LA APLICACIÓN</v>
      </c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3"/>
      <c r="N8" s="9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152" customFormat="1" ht="3" customHeight="1" x14ac:dyDescent="0.2">
      <c r="A9" s="25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68"/>
      <c r="N9" s="4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152" customFormat="1" ht="15.2" customHeight="1" x14ac:dyDescent="0.2">
      <c r="A10" s="25"/>
      <c r="B10" s="650" t="s">
        <v>120</v>
      </c>
      <c r="C10" s="651"/>
      <c r="D10" s="651"/>
      <c r="E10" s="651"/>
      <c r="F10" s="651"/>
      <c r="G10" s="651"/>
      <c r="H10" s="484"/>
      <c r="I10" s="655" t="s">
        <v>12</v>
      </c>
      <c r="J10" s="656"/>
      <c r="K10" s="656"/>
      <c r="L10" s="656"/>
      <c r="M10" s="657"/>
      <c r="N10" s="4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152" customFormat="1" ht="30.75" customHeight="1" x14ac:dyDescent="0.2">
      <c r="A11" s="25"/>
      <c r="B11" s="652"/>
      <c r="C11" s="653"/>
      <c r="D11" s="653"/>
      <c r="E11" s="653"/>
      <c r="F11" s="653"/>
      <c r="G11" s="653"/>
      <c r="H11" s="654"/>
      <c r="I11" s="658" t="s">
        <v>114</v>
      </c>
      <c r="J11" s="659"/>
      <c r="K11" s="659"/>
      <c r="L11" s="659"/>
      <c r="M11" s="660"/>
      <c r="N11" s="4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152" customFormat="1" ht="123" customHeight="1" x14ac:dyDescent="0.2">
      <c r="A12" s="25"/>
      <c r="B12" s="666"/>
      <c r="C12" s="667"/>
      <c r="D12" s="667"/>
      <c r="E12" s="667"/>
      <c r="F12" s="667"/>
      <c r="G12" s="667"/>
      <c r="H12" s="668"/>
      <c r="I12" s="169" t="s">
        <v>88</v>
      </c>
      <c r="J12" s="169" t="s">
        <v>89</v>
      </c>
      <c r="K12" s="169" t="s">
        <v>152</v>
      </c>
      <c r="L12" s="169" t="s">
        <v>153</v>
      </c>
      <c r="M12" s="169" t="s">
        <v>162</v>
      </c>
      <c r="N12" s="4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152" customFormat="1" ht="34.5" customHeight="1" x14ac:dyDescent="0.2">
      <c r="A13" s="25"/>
      <c r="B13" s="170" t="s">
        <v>10</v>
      </c>
      <c r="C13" s="11"/>
      <c r="D13" s="442" t="s">
        <v>169</v>
      </c>
      <c r="E13" s="443"/>
      <c r="F13" s="12"/>
      <c r="G13" s="170" t="s">
        <v>11</v>
      </c>
      <c r="H13" s="13"/>
      <c r="I13" s="14"/>
      <c r="J13" s="14"/>
      <c r="K13" s="14"/>
      <c r="L13" s="14"/>
      <c r="M13" s="14"/>
      <c r="N13" s="4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152" customFormat="1" ht="15.2" customHeight="1" x14ac:dyDescent="0.2">
      <c r="A14" s="25"/>
      <c r="B14" s="650" t="s">
        <v>121</v>
      </c>
      <c r="C14" s="651"/>
      <c r="D14" s="651"/>
      <c r="E14" s="651"/>
      <c r="F14" s="651"/>
      <c r="G14" s="651"/>
      <c r="H14" s="484"/>
      <c r="I14" s="655" t="s">
        <v>12</v>
      </c>
      <c r="J14" s="656"/>
      <c r="K14" s="656"/>
      <c r="L14" s="656"/>
      <c r="M14" s="657"/>
      <c r="N14" s="4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152" customFormat="1" ht="30.75" customHeight="1" x14ac:dyDescent="0.2">
      <c r="A15" s="25"/>
      <c r="B15" s="652"/>
      <c r="C15" s="653"/>
      <c r="D15" s="653"/>
      <c r="E15" s="653"/>
      <c r="F15" s="653"/>
      <c r="G15" s="653"/>
      <c r="H15" s="654"/>
      <c r="I15" s="658" t="s">
        <v>114</v>
      </c>
      <c r="J15" s="659"/>
      <c r="K15" s="659"/>
      <c r="L15" s="659"/>
      <c r="M15" s="660"/>
      <c r="N15" s="4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152" customFormat="1" ht="123" customHeight="1" x14ac:dyDescent="0.2">
      <c r="A16" s="25"/>
      <c r="B16" s="661"/>
      <c r="C16" s="662"/>
      <c r="D16" s="662"/>
      <c r="E16" s="662"/>
      <c r="F16" s="662"/>
      <c r="G16" s="662"/>
      <c r="H16" s="663"/>
      <c r="I16" s="171" t="s">
        <v>88</v>
      </c>
      <c r="J16" s="171" t="s">
        <v>89</v>
      </c>
      <c r="K16" s="169" t="s">
        <v>152</v>
      </c>
      <c r="L16" s="169" t="s">
        <v>154</v>
      </c>
      <c r="M16" s="169" t="s">
        <v>162</v>
      </c>
      <c r="N16" s="4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14" s="152" customFormat="1" ht="34.35" customHeight="1" x14ac:dyDescent="0.2">
      <c r="A17" s="25"/>
      <c r="B17" s="150" t="s">
        <v>10</v>
      </c>
      <c r="C17" s="8"/>
      <c r="D17" s="442" t="s">
        <v>169</v>
      </c>
      <c r="E17" s="443"/>
      <c r="F17" s="12"/>
      <c r="G17" s="150" t="s">
        <v>11</v>
      </c>
      <c r="H17" s="15"/>
      <c r="I17" s="3"/>
      <c r="J17" s="3"/>
      <c r="K17" s="3"/>
      <c r="L17" s="3"/>
      <c r="M17" s="3"/>
      <c r="N17" s="44"/>
    </row>
    <row r="18" spans="1:14" s="152" customFormat="1" ht="15.2" customHeight="1" x14ac:dyDescent="0.2">
      <c r="A18" s="25"/>
      <c r="B18" s="650" t="s">
        <v>122</v>
      </c>
      <c r="C18" s="651"/>
      <c r="D18" s="651"/>
      <c r="E18" s="651"/>
      <c r="F18" s="651"/>
      <c r="G18" s="651"/>
      <c r="H18" s="484"/>
      <c r="I18" s="655" t="s">
        <v>12</v>
      </c>
      <c r="J18" s="656"/>
      <c r="K18" s="656"/>
      <c r="L18" s="656"/>
      <c r="M18" s="657"/>
      <c r="N18" s="44"/>
    </row>
    <row r="19" spans="1:14" s="251" customFormat="1" ht="30.75" customHeight="1" x14ac:dyDescent="0.2">
      <c r="A19" s="115"/>
      <c r="B19" s="652"/>
      <c r="C19" s="653"/>
      <c r="D19" s="653"/>
      <c r="E19" s="653"/>
      <c r="F19" s="653"/>
      <c r="G19" s="653"/>
      <c r="H19" s="654"/>
      <c r="I19" s="658" t="s">
        <v>114</v>
      </c>
      <c r="J19" s="659"/>
      <c r="K19" s="659"/>
      <c r="L19" s="659"/>
      <c r="M19" s="660"/>
      <c r="N19" s="115"/>
    </row>
    <row r="20" spans="1:14" s="152" customFormat="1" ht="123" customHeight="1" x14ac:dyDescent="0.2">
      <c r="A20" s="25"/>
      <c r="B20" s="666"/>
      <c r="C20" s="667"/>
      <c r="D20" s="667"/>
      <c r="E20" s="667"/>
      <c r="F20" s="667"/>
      <c r="G20" s="667"/>
      <c r="H20" s="668"/>
      <c r="I20" s="171" t="s">
        <v>88</v>
      </c>
      <c r="J20" s="171" t="s">
        <v>89</v>
      </c>
      <c r="K20" s="169" t="s">
        <v>152</v>
      </c>
      <c r="L20" s="169" t="s">
        <v>154</v>
      </c>
      <c r="M20" s="169" t="s">
        <v>162</v>
      </c>
      <c r="N20" s="44"/>
    </row>
    <row r="21" spans="1:14" s="152" customFormat="1" ht="34.35" customHeight="1" x14ac:dyDescent="0.2">
      <c r="A21" s="25"/>
      <c r="B21" s="150" t="s">
        <v>10</v>
      </c>
      <c r="C21" s="8"/>
      <c r="D21" s="442" t="s">
        <v>169</v>
      </c>
      <c r="E21" s="443"/>
      <c r="F21" s="12"/>
      <c r="G21" s="238" t="s">
        <v>11</v>
      </c>
      <c r="H21" s="16"/>
      <c r="I21" s="3"/>
      <c r="J21" s="3"/>
      <c r="K21" s="3"/>
      <c r="L21" s="3"/>
      <c r="M21" s="3"/>
      <c r="N21" s="44"/>
    </row>
    <row r="22" spans="1:14" s="152" customFormat="1" ht="15.2" customHeight="1" x14ac:dyDescent="0.2">
      <c r="A22" s="25"/>
      <c r="B22" s="650" t="s">
        <v>123</v>
      </c>
      <c r="C22" s="651"/>
      <c r="D22" s="651"/>
      <c r="E22" s="651"/>
      <c r="F22" s="651"/>
      <c r="G22" s="651"/>
      <c r="H22" s="484"/>
      <c r="I22" s="655" t="s">
        <v>12</v>
      </c>
      <c r="J22" s="656"/>
      <c r="K22" s="656"/>
      <c r="L22" s="656"/>
      <c r="M22" s="657"/>
      <c r="N22" s="44"/>
    </row>
    <row r="23" spans="1:14" s="251" customFormat="1" ht="30.75" customHeight="1" x14ac:dyDescent="0.2">
      <c r="A23" s="115"/>
      <c r="B23" s="652"/>
      <c r="C23" s="653"/>
      <c r="D23" s="653"/>
      <c r="E23" s="653"/>
      <c r="F23" s="653"/>
      <c r="G23" s="653"/>
      <c r="H23" s="654"/>
      <c r="I23" s="658" t="s">
        <v>114</v>
      </c>
      <c r="J23" s="659"/>
      <c r="K23" s="659"/>
      <c r="L23" s="659"/>
      <c r="M23" s="660"/>
      <c r="N23" s="115"/>
    </row>
    <row r="24" spans="1:14" s="152" customFormat="1" ht="123" customHeight="1" x14ac:dyDescent="0.2">
      <c r="A24" s="25"/>
      <c r="B24" s="666"/>
      <c r="C24" s="667"/>
      <c r="D24" s="667"/>
      <c r="E24" s="667"/>
      <c r="F24" s="667"/>
      <c r="G24" s="667"/>
      <c r="H24" s="668"/>
      <c r="I24" s="171" t="s">
        <v>88</v>
      </c>
      <c r="J24" s="171" t="s">
        <v>89</v>
      </c>
      <c r="K24" s="169" t="s">
        <v>152</v>
      </c>
      <c r="L24" s="169" t="s">
        <v>154</v>
      </c>
      <c r="M24" s="169" t="s">
        <v>162</v>
      </c>
      <c r="N24" s="44"/>
    </row>
    <row r="25" spans="1:14" s="152" customFormat="1" ht="34.35" customHeight="1" x14ac:dyDescent="0.2">
      <c r="A25" s="25"/>
      <c r="B25" s="150" t="s">
        <v>10</v>
      </c>
      <c r="C25" s="8"/>
      <c r="D25" s="442" t="s">
        <v>169</v>
      </c>
      <c r="E25" s="443"/>
      <c r="F25" s="12"/>
      <c r="G25" s="150" t="s">
        <v>11</v>
      </c>
      <c r="H25" s="15"/>
      <c r="I25" s="3"/>
      <c r="J25" s="3"/>
      <c r="K25" s="3"/>
      <c r="L25" s="3"/>
      <c r="M25" s="3"/>
      <c r="N25" s="44"/>
    </row>
    <row r="26" spans="1:14" s="152" customFormat="1" ht="15.2" customHeight="1" x14ac:dyDescent="0.2">
      <c r="A26" s="25"/>
      <c r="B26" s="650" t="s">
        <v>124</v>
      </c>
      <c r="C26" s="651"/>
      <c r="D26" s="651"/>
      <c r="E26" s="651"/>
      <c r="F26" s="651"/>
      <c r="G26" s="651"/>
      <c r="H26" s="484"/>
      <c r="I26" s="655" t="s">
        <v>12</v>
      </c>
      <c r="J26" s="656"/>
      <c r="K26" s="656"/>
      <c r="L26" s="656"/>
      <c r="M26" s="657"/>
      <c r="N26" s="44"/>
    </row>
    <row r="27" spans="1:14" s="152" customFormat="1" ht="30.75" customHeight="1" x14ac:dyDescent="0.2">
      <c r="A27" s="25"/>
      <c r="B27" s="652"/>
      <c r="C27" s="653"/>
      <c r="D27" s="653"/>
      <c r="E27" s="653"/>
      <c r="F27" s="653"/>
      <c r="G27" s="653"/>
      <c r="H27" s="654"/>
      <c r="I27" s="658" t="s">
        <v>114</v>
      </c>
      <c r="J27" s="659"/>
      <c r="K27" s="659"/>
      <c r="L27" s="659"/>
      <c r="M27" s="660"/>
      <c r="N27" s="44"/>
    </row>
    <row r="28" spans="1:14" s="152" customFormat="1" ht="123" customHeight="1" x14ac:dyDescent="0.25">
      <c r="A28" s="82"/>
      <c r="B28" s="666"/>
      <c r="C28" s="667"/>
      <c r="D28" s="667"/>
      <c r="E28" s="667"/>
      <c r="F28" s="667"/>
      <c r="G28" s="667"/>
      <c r="H28" s="668"/>
      <c r="I28" s="171" t="s">
        <v>88</v>
      </c>
      <c r="J28" s="171" t="s">
        <v>89</v>
      </c>
      <c r="K28" s="169" t="s">
        <v>152</v>
      </c>
      <c r="L28" s="169" t="s">
        <v>154</v>
      </c>
      <c r="M28" s="169" t="s">
        <v>162</v>
      </c>
      <c r="N28" s="44"/>
    </row>
    <row r="29" spans="1:14" s="152" customFormat="1" ht="34.35" customHeight="1" x14ac:dyDescent="0.2">
      <c r="A29" s="25"/>
      <c r="B29" s="150" t="s">
        <v>10</v>
      </c>
      <c r="C29" s="8"/>
      <c r="D29" s="442" t="s">
        <v>169</v>
      </c>
      <c r="E29" s="443"/>
      <c r="F29" s="12"/>
      <c r="G29" s="150" t="s">
        <v>11</v>
      </c>
      <c r="H29" s="15"/>
      <c r="I29" s="3"/>
      <c r="J29" s="3"/>
      <c r="K29" s="3"/>
      <c r="L29" s="3"/>
      <c r="M29" s="3"/>
      <c r="N29" s="44"/>
    </row>
    <row r="30" spans="1:14" s="152" customFormat="1" ht="15.2" customHeight="1" x14ac:dyDescent="0.2">
      <c r="A30" s="25"/>
      <c r="B30" s="650" t="s">
        <v>176</v>
      </c>
      <c r="C30" s="651"/>
      <c r="D30" s="651"/>
      <c r="E30" s="651"/>
      <c r="F30" s="651"/>
      <c r="G30" s="651"/>
      <c r="H30" s="484"/>
      <c r="I30" s="655" t="s">
        <v>12</v>
      </c>
      <c r="J30" s="656"/>
      <c r="K30" s="656"/>
      <c r="L30" s="656"/>
      <c r="M30" s="657"/>
      <c r="N30" s="44"/>
    </row>
    <row r="31" spans="1:14" s="251" customFormat="1" ht="30.75" customHeight="1" x14ac:dyDescent="0.2">
      <c r="A31" s="115"/>
      <c r="B31" s="652"/>
      <c r="C31" s="653"/>
      <c r="D31" s="653"/>
      <c r="E31" s="653"/>
      <c r="F31" s="653"/>
      <c r="G31" s="653"/>
      <c r="H31" s="654"/>
      <c r="I31" s="658" t="s">
        <v>114</v>
      </c>
      <c r="J31" s="659"/>
      <c r="K31" s="659"/>
      <c r="L31" s="659"/>
      <c r="M31" s="660"/>
      <c r="N31" s="115"/>
    </row>
    <row r="32" spans="1:14" s="152" customFormat="1" ht="123" customHeight="1" x14ac:dyDescent="0.2">
      <c r="A32" s="25"/>
      <c r="B32" s="666"/>
      <c r="C32" s="667"/>
      <c r="D32" s="667"/>
      <c r="E32" s="667"/>
      <c r="F32" s="667"/>
      <c r="G32" s="667"/>
      <c r="H32" s="668"/>
      <c r="I32" s="171" t="s">
        <v>88</v>
      </c>
      <c r="J32" s="171" t="s">
        <v>89</v>
      </c>
      <c r="K32" s="169" t="s">
        <v>152</v>
      </c>
      <c r="L32" s="169" t="s">
        <v>154</v>
      </c>
      <c r="M32" s="169" t="s">
        <v>162</v>
      </c>
      <c r="N32" s="44"/>
    </row>
    <row r="33" spans="1:14" s="152" customFormat="1" ht="34.35" customHeight="1" x14ac:dyDescent="0.2">
      <c r="A33" s="25"/>
      <c r="B33" s="150" t="s">
        <v>10</v>
      </c>
      <c r="C33" s="8"/>
      <c r="D33" s="442" t="s">
        <v>169</v>
      </c>
      <c r="E33" s="443"/>
      <c r="F33" s="12"/>
      <c r="G33" s="150" t="s">
        <v>11</v>
      </c>
      <c r="H33" s="15"/>
      <c r="I33" s="3"/>
      <c r="J33" s="3"/>
      <c r="K33" s="3"/>
      <c r="L33" s="3"/>
      <c r="M33" s="3"/>
      <c r="N33" s="44"/>
    </row>
    <row r="34" spans="1:14" s="152" customFormat="1" ht="15.2" customHeight="1" x14ac:dyDescent="0.2">
      <c r="A34" s="25"/>
      <c r="B34" s="650" t="s">
        <v>177</v>
      </c>
      <c r="C34" s="651"/>
      <c r="D34" s="651"/>
      <c r="E34" s="651"/>
      <c r="F34" s="651"/>
      <c r="G34" s="651"/>
      <c r="H34" s="484"/>
      <c r="I34" s="655" t="s">
        <v>12</v>
      </c>
      <c r="J34" s="656"/>
      <c r="K34" s="656"/>
      <c r="L34" s="656"/>
      <c r="M34" s="657"/>
      <c r="N34" s="44"/>
    </row>
    <row r="35" spans="1:14" s="152" customFormat="1" ht="30.75" customHeight="1" x14ac:dyDescent="0.2">
      <c r="A35" s="25"/>
      <c r="B35" s="652"/>
      <c r="C35" s="653"/>
      <c r="D35" s="653"/>
      <c r="E35" s="653"/>
      <c r="F35" s="653"/>
      <c r="G35" s="653"/>
      <c r="H35" s="654"/>
      <c r="I35" s="658" t="s">
        <v>114</v>
      </c>
      <c r="J35" s="659"/>
      <c r="K35" s="659"/>
      <c r="L35" s="659"/>
      <c r="M35" s="660"/>
      <c r="N35" s="44"/>
    </row>
    <row r="36" spans="1:14" s="152" customFormat="1" ht="123" customHeight="1" x14ac:dyDescent="0.25">
      <c r="A36" s="82"/>
      <c r="B36" s="666"/>
      <c r="C36" s="667"/>
      <c r="D36" s="667"/>
      <c r="E36" s="667"/>
      <c r="F36" s="667"/>
      <c r="G36" s="667"/>
      <c r="H36" s="668"/>
      <c r="I36" s="171" t="s">
        <v>88</v>
      </c>
      <c r="J36" s="171" t="s">
        <v>89</v>
      </c>
      <c r="K36" s="169" t="s">
        <v>152</v>
      </c>
      <c r="L36" s="169" t="s">
        <v>154</v>
      </c>
      <c r="M36" s="169" t="s">
        <v>162</v>
      </c>
      <c r="N36" s="44"/>
    </row>
    <row r="37" spans="1:14" s="152" customFormat="1" ht="34.35" customHeight="1" x14ac:dyDescent="0.2">
      <c r="A37" s="25"/>
      <c r="B37" s="150" t="s">
        <v>10</v>
      </c>
      <c r="C37" s="8"/>
      <c r="D37" s="442" t="s">
        <v>169</v>
      </c>
      <c r="E37" s="443"/>
      <c r="F37" s="12"/>
      <c r="G37" s="150" t="s">
        <v>11</v>
      </c>
      <c r="H37" s="15"/>
      <c r="I37" s="3"/>
      <c r="J37" s="3"/>
      <c r="K37" s="3"/>
      <c r="L37" s="3"/>
      <c r="M37" s="3"/>
      <c r="N37" s="44"/>
    </row>
    <row r="38" spans="1:14" s="152" customFormat="1" ht="3" customHeight="1" x14ac:dyDescent="0.2">
      <c r="A38" s="25"/>
      <c r="B38" s="95"/>
      <c r="C38" s="96"/>
      <c r="D38" s="97"/>
      <c r="E38" s="97"/>
      <c r="F38" s="98"/>
      <c r="G38" s="97"/>
      <c r="H38" s="51"/>
      <c r="I38" s="80"/>
      <c r="J38" s="80"/>
      <c r="K38" s="80"/>
      <c r="L38" s="80"/>
      <c r="M38" s="80"/>
      <c r="N38" s="44"/>
    </row>
    <row r="39" spans="1:14" s="152" customFormat="1" ht="15" customHeight="1" x14ac:dyDescent="0.2">
      <c r="A39" s="25"/>
      <c r="B39" s="76" t="s">
        <v>125</v>
      </c>
      <c r="C39" s="649">
        <f>'tablas de calculo'!AK1</f>
        <v>0</v>
      </c>
      <c r="D39" s="649"/>
      <c r="E39" s="77"/>
      <c r="F39" s="99"/>
      <c r="G39" s="99"/>
      <c r="H39" s="44"/>
      <c r="I39" s="25"/>
      <c r="J39" s="25"/>
      <c r="K39" s="25"/>
      <c r="L39" s="25"/>
      <c r="M39" s="25"/>
      <c r="N39" s="44"/>
    </row>
    <row r="40" spans="1:14" s="152" customFormat="1" ht="15" customHeight="1" x14ac:dyDescent="0.2">
      <c r="A40" s="25"/>
      <c r="B40" s="76" t="s">
        <v>126</v>
      </c>
      <c r="C40" s="649">
        <f>'tablas de calculo'!AK2</f>
        <v>0</v>
      </c>
      <c r="D40" s="649"/>
      <c r="E40" s="78"/>
      <c r="F40" s="99"/>
      <c r="G40" s="99"/>
      <c r="H40" s="25"/>
      <c r="I40" s="99"/>
      <c r="J40" s="99"/>
      <c r="K40" s="99"/>
      <c r="L40" s="99"/>
      <c r="M40" s="25"/>
      <c r="N40" s="44"/>
    </row>
    <row r="41" spans="1:14" s="152" customFormat="1" ht="15" customHeight="1" x14ac:dyDescent="0.2">
      <c r="A41" s="25"/>
      <c r="B41" s="76" t="s">
        <v>127</v>
      </c>
      <c r="C41" s="649">
        <f>'tablas de calculo'!AK3</f>
        <v>0</v>
      </c>
      <c r="D41" s="649"/>
      <c r="E41" s="78"/>
      <c r="F41" s="99"/>
      <c r="G41" s="99"/>
      <c r="H41" s="44"/>
      <c r="I41" s="99"/>
      <c r="J41" s="99"/>
      <c r="K41" s="99"/>
      <c r="L41" s="99"/>
      <c r="M41" s="25"/>
      <c r="N41" s="44"/>
    </row>
    <row r="42" spans="1:14" s="152" customFormat="1" ht="15" customHeight="1" x14ac:dyDescent="0.2">
      <c r="A42" s="25"/>
      <c r="B42" s="76" t="s">
        <v>128</v>
      </c>
      <c r="C42" s="649">
        <f>'tablas de calculo'!AK4</f>
        <v>0</v>
      </c>
      <c r="D42" s="649"/>
      <c r="E42" s="78"/>
      <c r="F42" s="675">
        <f>'CRIT.PRINC RECT_3°-Eval'!I48</f>
        <v>0</v>
      </c>
      <c r="G42" s="675"/>
      <c r="H42" s="25"/>
      <c r="I42" s="674"/>
      <c r="J42" s="674"/>
      <c r="K42" s="674"/>
      <c r="L42" s="674"/>
      <c r="M42" s="25"/>
      <c r="N42" s="44"/>
    </row>
    <row r="43" spans="1:14" s="152" customFormat="1" ht="15" customHeight="1" x14ac:dyDescent="0.2">
      <c r="A43" s="25"/>
      <c r="B43" s="76" t="s">
        <v>129</v>
      </c>
      <c r="C43" s="649">
        <f>'tablas de calculo'!AK5</f>
        <v>0</v>
      </c>
      <c r="D43" s="649"/>
      <c r="E43" s="81">
        <f>SUM(H11,H15,H35,H19,H31)</f>
        <v>0</v>
      </c>
      <c r="F43" s="399" t="str">
        <f>'CRIT.PRINC RECT_3°-Eval'!I49</f>
        <v>AÑO DE LA EVALUACIÓN</v>
      </c>
      <c r="G43" s="399"/>
      <c r="H43" s="45"/>
      <c r="I43" s="674"/>
      <c r="J43" s="674"/>
      <c r="K43" s="674"/>
      <c r="L43" s="674"/>
      <c r="M43" s="45"/>
      <c r="N43" s="44"/>
    </row>
    <row r="44" spans="1:14" s="152" customFormat="1" ht="15" customHeight="1" x14ac:dyDescent="0.2">
      <c r="A44" s="25"/>
      <c r="B44" s="76" t="s">
        <v>128</v>
      </c>
      <c r="C44" s="649">
        <f>'tablas de calculo'!AK6</f>
        <v>0</v>
      </c>
      <c r="D44" s="649"/>
      <c r="E44" s="78"/>
      <c r="F44" s="99"/>
      <c r="G44" s="99"/>
      <c r="H44" s="25"/>
      <c r="I44" s="674"/>
      <c r="J44" s="674"/>
      <c r="K44" s="674"/>
      <c r="L44" s="674"/>
      <c r="M44" s="25"/>
      <c r="N44" s="44"/>
    </row>
    <row r="45" spans="1:14" s="152" customFormat="1" ht="15" customHeight="1" x14ac:dyDescent="0.2">
      <c r="A45" s="25"/>
      <c r="B45" s="76" t="s">
        <v>129</v>
      </c>
      <c r="C45" s="649">
        <f>'tablas de calculo'!AK7</f>
        <v>0</v>
      </c>
      <c r="D45" s="649"/>
      <c r="E45" s="81">
        <f>SUM(H13,H17,H37,H21,H33)</f>
        <v>0</v>
      </c>
      <c r="F45" s="99"/>
      <c r="G45" s="99"/>
      <c r="H45" s="45"/>
      <c r="I45" s="674"/>
      <c r="J45" s="674"/>
      <c r="K45" s="674"/>
      <c r="L45" s="674"/>
      <c r="M45" s="45"/>
      <c r="N45" s="44"/>
    </row>
    <row r="46" spans="1:14" s="152" customFormat="1" ht="27" customHeight="1" x14ac:dyDescent="0.2">
      <c r="A46" s="25"/>
      <c r="B46" s="52" t="s">
        <v>1</v>
      </c>
      <c r="C46" s="647" t="str">
        <f>'tablas de calculo'!AK8</f>
        <v>Revisa las ponderaciones</v>
      </c>
      <c r="D46" s="648"/>
      <c r="E46" s="79"/>
      <c r="F46" s="25"/>
      <c r="G46" s="25"/>
      <c r="H46" s="44"/>
      <c r="I46" s="665"/>
      <c r="J46" s="665"/>
      <c r="K46" s="665"/>
      <c r="L46" s="665"/>
      <c r="M46" s="45"/>
      <c r="N46" s="44"/>
    </row>
    <row r="47" spans="1:14" s="152" customFormat="1" ht="15.75" customHeight="1" x14ac:dyDescent="0.2">
      <c r="A47" s="25"/>
      <c r="B47" s="642" t="s">
        <v>2</v>
      </c>
      <c r="C47" s="643" t="str">
        <f>'tablas de calculo'!AK10</f>
        <v>Aplica la evaluación</v>
      </c>
      <c r="D47" s="644"/>
      <c r="E47" s="80"/>
      <c r="F47" s="25"/>
      <c r="G47" s="25"/>
      <c r="H47" s="44"/>
      <c r="I47" s="418" t="s">
        <v>149</v>
      </c>
      <c r="J47" s="418"/>
      <c r="K47" s="418"/>
      <c r="L47" s="418"/>
      <c r="M47" s="101"/>
      <c r="N47" s="44"/>
    </row>
    <row r="48" spans="1:14" s="152" customFormat="1" ht="15.75" customHeight="1" x14ac:dyDescent="0.2">
      <c r="A48" s="25"/>
      <c r="B48" s="642"/>
      <c r="C48" s="645"/>
      <c r="D48" s="646"/>
      <c r="E48" s="80"/>
      <c r="F48" s="25"/>
      <c r="G48" s="25"/>
      <c r="H48" s="44"/>
      <c r="I48" s="44"/>
      <c r="J48" s="44"/>
      <c r="K48" s="44"/>
      <c r="L48" s="44"/>
      <c r="M48" s="44"/>
      <c r="N48" s="44"/>
    </row>
    <row r="49" spans="1:14" s="152" customForma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4"/>
    </row>
    <row r="50" spans="1:14" s="152" customFormat="1" ht="24" customHeight="1" x14ac:dyDescent="0.25">
      <c r="A50" s="25"/>
      <c r="B50" s="100"/>
      <c r="C50" s="100"/>
      <c r="D50" s="100"/>
      <c r="E50" s="100"/>
      <c r="F50" s="100"/>
      <c r="G50" s="100"/>
      <c r="H50" s="665"/>
      <c r="I50" s="665"/>
      <c r="J50" s="100"/>
      <c r="K50" s="665"/>
      <c r="L50" s="665"/>
      <c r="M50" s="100"/>
      <c r="N50" s="44"/>
    </row>
    <row r="51" spans="1:14" s="152" customFormat="1" ht="12.75" customHeight="1" x14ac:dyDescent="0.2">
      <c r="A51" s="25"/>
      <c r="B51" s="25"/>
      <c r="C51" s="25"/>
      <c r="D51" s="25"/>
      <c r="E51" s="25"/>
      <c r="F51" s="25"/>
      <c r="G51" s="25"/>
      <c r="H51" s="664" t="s">
        <v>113</v>
      </c>
      <c r="I51" s="664"/>
      <c r="J51" s="25"/>
      <c r="K51" s="664" t="s">
        <v>105</v>
      </c>
      <c r="L51" s="664"/>
      <c r="M51" s="25"/>
      <c r="N51" s="44"/>
    </row>
    <row r="52" spans="1:14" s="152" customFormat="1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44"/>
    </row>
  </sheetData>
  <sheetProtection algorithmName="SHA-512" hashValue="pxFAyhW79hdu50cg2NHqhovcz2EkUkg8WvUL61+DRAWPhIk/xnHX6APjRISObO+AdhchBXAK1GoOZnBbaoralw==" saltValue="x39AZwmzIjFmbQc8rWymtQ==" spinCount="100000" sheet="1" objects="1" scenarios="1"/>
  <customSheetViews>
    <customSheetView guid="{15006202-85AD-4E10-8C21-6DEA9B3667B0}" scale="85" showGridLines="0" fitToPage="1" hiddenRows="1" hiddenColumns="1" showRuler="0">
      <pageMargins left="0.35433070866141736" right="0.35433070866141736" top="0.18" bottom="0.19685039370078741" header="0" footer="0"/>
      <printOptions horizontalCentered="1" verticalCentered="1"/>
      <pageSetup scale="57" orientation="landscape" r:id="rId1"/>
      <headerFooter alignWithMargins="0"/>
    </customSheetView>
  </customSheetViews>
  <mergeCells count="59">
    <mergeCell ref="B32:H32"/>
    <mergeCell ref="C43:D43"/>
    <mergeCell ref="I42:L46"/>
    <mergeCell ref="B26:H27"/>
    <mergeCell ref="I26:M26"/>
    <mergeCell ref="I27:M27"/>
    <mergeCell ref="B28:H28"/>
    <mergeCell ref="D29:E29"/>
    <mergeCell ref="I30:M30"/>
    <mergeCell ref="D33:E33"/>
    <mergeCell ref="F42:G42"/>
    <mergeCell ref="F43:G43"/>
    <mergeCell ref="I31:M31"/>
    <mergeCell ref="B30:H31"/>
    <mergeCell ref="B34:H35"/>
    <mergeCell ref="C42:D42"/>
    <mergeCell ref="B3:M3"/>
    <mergeCell ref="B5:M5"/>
    <mergeCell ref="B6:M6"/>
    <mergeCell ref="B7:M7"/>
    <mergeCell ref="D13:E13"/>
    <mergeCell ref="B4:M4"/>
    <mergeCell ref="B8:M8"/>
    <mergeCell ref="I10:M10"/>
    <mergeCell ref="I11:M11"/>
    <mergeCell ref="B10:H11"/>
    <mergeCell ref="B12:H12"/>
    <mergeCell ref="I18:M18"/>
    <mergeCell ref="I19:M19"/>
    <mergeCell ref="B20:H20"/>
    <mergeCell ref="I22:M22"/>
    <mergeCell ref="I23:M23"/>
    <mergeCell ref="B24:H24"/>
    <mergeCell ref="D25:E25"/>
    <mergeCell ref="B18:H19"/>
    <mergeCell ref="D21:E21"/>
    <mergeCell ref="D17:E17"/>
    <mergeCell ref="B22:H23"/>
    <mergeCell ref="B14:H15"/>
    <mergeCell ref="I14:M14"/>
    <mergeCell ref="I15:M15"/>
    <mergeCell ref="B16:H16"/>
    <mergeCell ref="H51:I51"/>
    <mergeCell ref="K51:L51"/>
    <mergeCell ref="K50:L50"/>
    <mergeCell ref="H50:I50"/>
    <mergeCell ref="I34:M34"/>
    <mergeCell ref="I35:M35"/>
    <mergeCell ref="I47:L47"/>
    <mergeCell ref="B36:H36"/>
    <mergeCell ref="D37:E37"/>
    <mergeCell ref="C41:D41"/>
    <mergeCell ref="C39:D39"/>
    <mergeCell ref="C40:D40"/>
    <mergeCell ref="B47:B48"/>
    <mergeCell ref="C47:D48"/>
    <mergeCell ref="C46:D46"/>
    <mergeCell ref="C44:D44"/>
    <mergeCell ref="C45:D45"/>
  </mergeCells>
  <phoneticPr fontId="0" type="noConversion"/>
  <dataValidations xWindow="297" yWindow="432" count="17">
    <dataValidation type="textLength" operator="equal" allowBlank="1" showInputMessage="1" showErrorMessage="1" error="ANOTAR EL RFC DEL TITULAR DE LA UNIDAD RESPONSABLE, A TRECE POSISCIONES." sqref="H50:I50">
      <formula1>13</formula1>
    </dataValidation>
    <dataValidation type="textLength" operator="equal" allowBlank="1" showInputMessage="1" showErrorMessage="1" error="ANOTAR EL CURP. DEL TITULAR DE LA UNIDAD RESPNSABLE A 18 POSICIONES" sqref="K50:L50">
      <formula1>18</formula1>
    </dataValidation>
    <dataValidation allowBlank="1" showInputMessage="1" prompt="Anote la Unidad de Medida" sqref="C37 C33 C13 C17 C21 C29 C25"/>
    <dataValidation type="custom" allowBlank="1" showInputMessage="1" showErrorMessage="1" error="Elije una sola opción en los parámetros de evaluación" prompt="SI APLICA ESTE PARAMETRO, LA PONDERACION DE ESTA META, NO DEBE TENER VALOR" sqref="M13">
      <formula1>COUNTIF($I$13:$M$13,M13)=1</formula1>
    </dataValidation>
    <dataValidation type="custom" allowBlank="1" showInputMessage="1" showErrorMessage="1" error="Elije una sola opción en los parámetros de evaluación" sqref="I13:L13">
      <formula1>COUNTIF($I$13:$M$13,I13)=1</formula1>
    </dataValidation>
    <dataValidation type="custom" allowBlank="1" showInputMessage="1" showErrorMessage="1" error="Elije una sola opción en los parámetros de evaluación" sqref="I17:L17">
      <formula1>COUNTIF($I$17:$M$17,I17)=1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7">
      <formula1>COUNTIF($I$17:$M$17,M17)=1</formula1>
    </dataValidation>
    <dataValidation type="custom" allowBlank="1" showInputMessage="1" showErrorMessage="1" error="Elije una sola opción en los parámetros de evaluación" sqref="I21:L21">
      <formula1>COUNTIF($I$21:$M$21,I21)=1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1">
      <formula1>COUNTIF($I$21:$M$21,M21)=1</formula1>
    </dataValidation>
    <dataValidation type="custom" allowBlank="1" showInputMessage="1" showErrorMessage="1" error="Elije una sola opción en los parámetros de evaluación" sqref="I25:L25">
      <formula1>COUNTIF($I$25:$M$25,I25)=1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5">
      <formula1>COUNTIF($I$25:$M$25,M25)=1</formula1>
    </dataValidation>
    <dataValidation type="custom" allowBlank="1" showInputMessage="1" showErrorMessage="1" error="Elije una sola opción en los parámetros de evaluación" sqref="I29:L29">
      <formula1>COUNTIF($I$29:$M$29,I29)=1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9">
      <formula1>COUNTIF($I$29:$M$29,M29)=1</formula1>
    </dataValidation>
    <dataValidation type="custom" allowBlank="1" showInputMessage="1" showErrorMessage="1" error="Elije una sola opción en los parámetros de evaluación" sqref="I33:L33">
      <formula1>COUNTIF($I$33:$M$33,I33)=1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3">
      <formula1>COUNTIF($I$33:$M$33,M33)=1</formula1>
    </dataValidation>
    <dataValidation type="custom" allowBlank="1" showInputMessage="1" showErrorMessage="1" error="Elije una sola opción en los parámetros de evaluación" sqref="I37:L37">
      <formula1>COUNTIF($I$37:$M$37,I37)=1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7">
      <formula1>COUNTIF($I$37:$M$37,M37)=1</formula1>
    </dataValidation>
  </dataValidations>
  <printOptions horizontalCentered="1"/>
  <pageMargins left="0.35433070866141736" right="0.35433070866141736" top="0.19685039370078741" bottom="0.19685039370078741" header="0" footer="0"/>
  <pageSetup scale="43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33"/>
  <sheetViews>
    <sheetView showGridLines="0" zoomScale="90" zoomScaleNormal="90" zoomScaleSheetLayoutView="75" workbookViewId="0">
      <selection activeCell="B2" sqref="B2:K2"/>
    </sheetView>
  </sheetViews>
  <sheetFormatPr baseColWidth="10" defaultColWidth="0" defaultRowHeight="12.75" zeroHeight="1" x14ac:dyDescent="0.2"/>
  <cols>
    <col min="1" max="1" width="1.7109375" customWidth="1"/>
    <col min="2" max="2" width="40" customWidth="1"/>
    <col min="3" max="3" width="17.28515625" customWidth="1"/>
    <col min="4" max="4" width="11.42578125" customWidth="1"/>
    <col min="5" max="5" width="12.7109375" customWidth="1"/>
    <col min="6" max="7" width="12.140625" customWidth="1"/>
    <col min="8" max="11" width="15.42578125" customWidth="1"/>
    <col min="12" max="12" width="1.7109375" customWidth="1"/>
    <col min="13" max="16384" width="11.42578125" hidden="1"/>
  </cols>
  <sheetData>
    <row r="1" spans="1:12" ht="2.2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7.5" customHeight="1" x14ac:dyDescent="0.2">
      <c r="A2" s="20"/>
      <c r="B2" s="643" t="s">
        <v>317</v>
      </c>
      <c r="C2" s="695"/>
      <c r="D2" s="695"/>
      <c r="E2" s="695"/>
      <c r="F2" s="695"/>
      <c r="G2" s="695"/>
      <c r="H2" s="695"/>
      <c r="I2" s="695"/>
      <c r="J2" s="695"/>
      <c r="K2" s="644"/>
      <c r="L2" s="20"/>
    </row>
    <row r="3" spans="1:12" ht="3" customHeight="1" x14ac:dyDescent="0.2">
      <c r="A3" s="21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21"/>
    </row>
    <row r="4" spans="1:12" ht="27" customHeight="1" x14ac:dyDescent="0.2">
      <c r="A4" s="21"/>
      <c r="B4" s="569">
        <f>'HAB.SOCIOCOG_Sup-Jerar'!B3:E3</f>
        <v>0</v>
      </c>
      <c r="C4" s="570"/>
      <c r="D4" s="570"/>
      <c r="E4" s="570"/>
      <c r="F4" s="155"/>
      <c r="G4" s="453">
        <f>'HAB.SOCIOCOG_Sup-Jerar'!G3:H3</f>
        <v>0</v>
      </c>
      <c r="H4" s="453"/>
      <c r="I4" s="156"/>
      <c r="J4" s="453">
        <f>'HAB.SOCIOCOG_Sup-Jerar'!J3:K3</f>
        <v>0</v>
      </c>
      <c r="K4" s="454"/>
      <c r="L4" s="21"/>
    </row>
    <row r="5" spans="1:12" ht="11.25" customHeight="1" x14ac:dyDescent="0.2">
      <c r="A5" s="21"/>
      <c r="B5" s="398" t="s">
        <v>95</v>
      </c>
      <c r="C5" s="669"/>
      <c r="D5" s="669"/>
      <c r="E5" s="669"/>
      <c r="F5" s="157"/>
      <c r="G5" s="696" t="s">
        <v>113</v>
      </c>
      <c r="H5" s="696"/>
      <c r="I5" s="158"/>
      <c r="J5" s="696" t="str">
        <f>HAB.SOCIOCOG_AUTO!I4</f>
        <v xml:space="preserve">CURP  </v>
      </c>
      <c r="K5" s="697"/>
      <c r="L5" s="21"/>
    </row>
    <row r="6" spans="1:12" ht="27" customHeight="1" x14ac:dyDescent="0.2">
      <c r="A6" s="21"/>
      <c r="B6" s="569">
        <f>'HAB.SOCIOCOG_Sup-Jerar'!B5:H5</f>
        <v>0</v>
      </c>
      <c r="C6" s="570"/>
      <c r="D6" s="570"/>
      <c r="E6" s="570"/>
      <c r="F6" s="261"/>
      <c r="G6" s="570">
        <f>'HAB.SOCIOCOG_Sup-Jerar'!I55</f>
        <v>0</v>
      </c>
      <c r="H6" s="570"/>
      <c r="I6" s="159"/>
      <c r="J6" s="538">
        <f>'HAB.SOCIOCOG_Sup-Jerar'!J5:K5</f>
        <v>0</v>
      </c>
      <c r="K6" s="539"/>
      <c r="L6" s="21"/>
    </row>
    <row r="7" spans="1:12" ht="12" customHeight="1" x14ac:dyDescent="0.2">
      <c r="A7" s="21"/>
      <c r="B7" s="398" t="str">
        <f>'HAB.SOCIOCOG_Sup-Jerar'!B6:H6</f>
        <v>DENOMINACIÓN DEL PUESTO</v>
      </c>
      <c r="C7" s="669"/>
      <c r="D7" s="669"/>
      <c r="E7" s="669"/>
      <c r="F7" s="260"/>
      <c r="G7" s="669" t="str">
        <f>'HAB.SOCIOCOG_Sup-Jerar'!I56</f>
        <v>AÑO DE LA EVALUACIÓN</v>
      </c>
      <c r="H7" s="669"/>
      <c r="I7" s="160"/>
      <c r="J7" s="681" t="str">
        <f>HAB.SOCIOCOG_AUTO!I6</f>
        <v>No.de RUSP</v>
      </c>
      <c r="K7" s="698"/>
      <c r="L7" s="21"/>
    </row>
    <row r="8" spans="1:12" ht="27" customHeight="1" x14ac:dyDescent="0.2">
      <c r="A8" s="21"/>
      <c r="B8" s="569">
        <f>'HAB.SOCIOCOG_Sup-Jerar'!B7:E7</f>
        <v>0</v>
      </c>
      <c r="C8" s="570"/>
      <c r="D8" s="570"/>
      <c r="E8" s="570"/>
      <c r="F8" s="161"/>
      <c r="G8" s="453">
        <f>'HAB.SOCIOCOG_Sup-Jerar'!G7:K7</f>
        <v>0</v>
      </c>
      <c r="H8" s="453"/>
      <c r="I8" s="453"/>
      <c r="J8" s="453"/>
      <c r="K8" s="454"/>
      <c r="L8" s="21"/>
    </row>
    <row r="9" spans="1:12" ht="10.5" customHeight="1" x14ac:dyDescent="0.2">
      <c r="A9" s="21"/>
      <c r="B9" s="680" t="str">
        <f>'HAB.SOCIOCOG_Sup-Jerar'!B8:E8</f>
        <v>NOMBRE DE LA DEPENDENCIA U ÓRGANO ADMINISTRATIVO DESCONCENTRADO</v>
      </c>
      <c r="C9" s="681"/>
      <c r="D9" s="681"/>
      <c r="E9" s="681"/>
      <c r="F9" s="160"/>
      <c r="G9" s="678" t="str">
        <f>'HAB.SOCIOCOG_Sup-Jerar'!G8:K8</f>
        <v>CLAVE Y NOMBRE DE LA UNIDAD ADMINISTRATIVA RESPONSABLE</v>
      </c>
      <c r="H9" s="678"/>
      <c r="I9" s="678"/>
      <c r="J9" s="678"/>
      <c r="K9" s="679"/>
      <c r="L9" s="21"/>
    </row>
    <row r="10" spans="1:12" ht="27" customHeight="1" x14ac:dyDescent="0.2">
      <c r="A10" s="21"/>
      <c r="B10" s="569">
        <f>'HAB.SOCIOCOG_Sup-Jerar'!B9:K9</f>
        <v>0</v>
      </c>
      <c r="C10" s="570"/>
      <c r="D10" s="570"/>
      <c r="E10" s="570"/>
      <c r="F10" s="570"/>
      <c r="G10" s="570"/>
      <c r="H10" s="570"/>
      <c r="I10" s="570"/>
      <c r="J10" s="570"/>
      <c r="K10" s="571"/>
      <c r="L10" s="21"/>
    </row>
    <row r="11" spans="1:12" ht="12.75" customHeight="1" x14ac:dyDescent="0.2">
      <c r="A11" s="21"/>
      <c r="B11" s="455" t="s">
        <v>0</v>
      </c>
      <c r="C11" s="456"/>
      <c r="D11" s="456"/>
      <c r="E11" s="456"/>
      <c r="F11" s="456"/>
      <c r="G11" s="456"/>
      <c r="H11" s="456"/>
      <c r="I11" s="456"/>
      <c r="J11" s="456"/>
      <c r="K11" s="457"/>
      <c r="L11" s="21"/>
    </row>
    <row r="12" spans="1:12" ht="3" customHeight="1" x14ac:dyDescent="0.2">
      <c r="A12" s="2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22"/>
    </row>
    <row r="13" spans="1:12" ht="15.75" customHeight="1" x14ac:dyDescent="0.2">
      <c r="A13" s="20"/>
      <c r="B13" s="650" t="s">
        <v>130</v>
      </c>
      <c r="C13" s="651"/>
      <c r="D13" s="651"/>
      <c r="E13" s="651"/>
      <c r="F13" s="651"/>
      <c r="G13" s="651"/>
      <c r="H13" s="651"/>
      <c r="I13" s="651"/>
      <c r="J13" s="651"/>
      <c r="K13" s="484"/>
      <c r="L13" s="20"/>
    </row>
    <row r="14" spans="1:12" ht="15.75" customHeight="1" x14ac:dyDescent="0.2">
      <c r="A14" s="20"/>
      <c r="B14" s="676"/>
      <c r="C14" s="677"/>
      <c r="D14" s="677"/>
      <c r="E14" s="677"/>
      <c r="F14" s="677"/>
      <c r="G14" s="677"/>
      <c r="H14" s="677"/>
      <c r="I14" s="677"/>
      <c r="J14" s="677"/>
      <c r="K14" s="485"/>
      <c r="L14" s="20"/>
    </row>
    <row r="15" spans="1:12" ht="15.75" customHeight="1" x14ac:dyDescent="0.2">
      <c r="A15" s="20"/>
      <c r="B15" s="652"/>
      <c r="C15" s="653"/>
      <c r="D15" s="653"/>
      <c r="E15" s="653"/>
      <c r="F15" s="653"/>
      <c r="G15" s="653"/>
      <c r="H15" s="653"/>
      <c r="I15" s="653"/>
      <c r="J15" s="653"/>
      <c r="K15" s="654"/>
      <c r="L15" s="20"/>
    </row>
    <row r="16" spans="1:12" ht="45" customHeight="1" x14ac:dyDescent="0.2">
      <c r="A16" s="22"/>
      <c r="B16" s="682"/>
      <c r="C16" s="683"/>
      <c r="D16" s="683"/>
      <c r="E16" s="683"/>
      <c r="F16" s="683"/>
      <c r="G16" s="683"/>
      <c r="H16" s="683"/>
      <c r="I16" s="683"/>
      <c r="J16" s="683"/>
      <c r="K16" s="684"/>
      <c r="L16" s="22"/>
    </row>
    <row r="17" spans="1:12" ht="45" customHeight="1" x14ac:dyDescent="0.2">
      <c r="A17" s="22"/>
      <c r="B17" s="685"/>
      <c r="C17" s="686"/>
      <c r="D17" s="686"/>
      <c r="E17" s="686"/>
      <c r="F17" s="686"/>
      <c r="G17" s="686"/>
      <c r="H17" s="686"/>
      <c r="I17" s="686"/>
      <c r="J17" s="686"/>
      <c r="K17" s="687"/>
      <c r="L17" s="22"/>
    </row>
    <row r="18" spans="1:12" ht="45" customHeight="1" x14ac:dyDescent="0.2">
      <c r="A18" s="23"/>
      <c r="B18" s="685"/>
      <c r="C18" s="686"/>
      <c r="D18" s="686"/>
      <c r="E18" s="686"/>
      <c r="F18" s="686"/>
      <c r="G18" s="686"/>
      <c r="H18" s="686"/>
      <c r="I18" s="686"/>
      <c r="J18" s="686"/>
      <c r="K18" s="687"/>
      <c r="L18" s="23"/>
    </row>
    <row r="19" spans="1:12" ht="45" customHeight="1" x14ac:dyDescent="0.2">
      <c r="A19" s="23"/>
      <c r="B19" s="688"/>
      <c r="C19" s="689"/>
      <c r="D19" s="689"/>
      <c r="E19" s="689"/>
      <c r="F19" s="689"/>
      <c r="G19" s="689"/>
      <c r="H19" s="689"/>
      <c r="I19" s="689"/>
      <c r="J19" s="689"/>
      <c r="K19" s="690"/>
      <c r="L19" s="23"/>
    </row>
    <row r="20" spans="1:12" ht="46.5" customHeight="1" x14ac:dyDescent="0.2">
      <c r="A20" s="24"/>
      <c r="B20" s="523" t="s">
        <v>146</v>
      </c>
      <c r="C20" s="524"/>
      <c r="D20" s="524"/>
      <c r="E20" s="524"/>
      <c r="F20" s="524"/>
      <c r="G20" s="524"/>
      <c r="H20" s="524"/>
      <c r="I20" s="494"/>
      <c r="J20" s="693"/>
      <c r="K20" s="694"/>
      <c r="L20" s="24"/>
    </row>
    <row r="21" spans="1:12" ht="12.75" customHeight="1" x14ac:dyDescent="0.2">
      <c r="A21" s="22"/>
      <c r="B21" s="63"/>
      <c r="C21" s="63"/>
      <c r="D21" s="63"/>
      <c r="E21" s="63"/>
      <c r="F21" s="63"/>
      <c r="G21" s="63"/>
      <c r="H21" s="22"/>
      <c r="I21" s="22"/>
      <c r="J21" s="22"/>
      <c r="K21" s="22"/>
      <c r="L21" s="22"/>
    </row>
    <row r="22" spans="1:12" ht="12.75" customHeight="1" x14ac:dyDescent="0.2">
      <c r="A22" s="20"/>
      <c r="B22" s="573" t="str">
        <f>'HAB.SOCIOCOG_Sup-Jerar'!E50</f>
        <v xml:space="preserve">                                                                                                                                                                 </v>
      </c>
      <c r="C22" s="573"/>
      <c r="D22" s="36"/>
      <c r="E22" s="36"/>
      <c r="F22" s="20"/>
      <c r="G22" s="20"/>
      <c r="H22" s="20"/>
      <c r="I22" s="20"/>
      <c r="J22" s="20"/>
      <c r="K22" s="20"/>
      <c r="L22" s="20"/>
    </row>
    <row r="23" spans="1:12" ht="12.75" customHeight="1" x14ac:dyDescent="0.2">
      <c r="A23" s="20"/>
      <c r="B23" s="573"/>
      <c r="C23" s="573"/>
      <c r="D23" s="36"/>
      <c r="E23" s="36"/>
      <c r="F23" s="20"/>
      <c r="G23" s="20"/>
      <c r="H23" s="20"/>
      <c r="I23" s="691"/>
      <c r="J23" s="691"/>
      <c r="K23" s="691"/>
      <c r="L23" s="20"/>
    </row>
    <row r="24" spans="1:12" ht="12.75" customHeight="1" x14ac:dyDescent="0.2">
      <c r="A24" s="20"/>
      <c r="B24" s="573"/>
      <c r="C24" s="573"/>
      <c r="D24" s="36"/>
      <c r="E24" s="36"/>
      <c r="F24" s="20"/>
      <c r="G24" s="20"/>
      <c r="H24" s="20"/>
      <c r="I24" s="691"/>
      <c r="J24" s="691"/>
      <c r="K24" s="691"/>
      <c r="L24" s="20"/>
    </row>
    <row r="25" spans="1:12" ht="12.75" customHeight="1" x14ac:dyDescent="0.2">
      <c r="A25" s="22"/>
      <c r="B25" s="573"/>
      <c r="C25" s="573"/>
      <c r="D25" s="36"/>
      <c r="E25" s="36"/>
      <c r="F25" s="22"/>
      <c r="G25" s="22"/>
      <c r="H25" s="22"/>
      <c r="I25" s="691"/>
      <c r="J25" s="691"/>
      <c r="K25" s="691"/>
      <c r="L25" s="22"/>
    </row>
    <row r="26" spans="1:12" ht="12.75" customHeight="1" x14ac:dyDescent="0.2">
      <c r="A26" s="22"/>
      <c r="B26" s="453"/>
      <c r="C26" s="453"/>
      <c r="D26" s="36"/>
      <c r="E26" s="36"/>
      <c r="F26" s="22"/>
      <c r="G26" s="22"/>
      <c r="H26" s="22"/>
      <c r="I26" s="692"/>
      <c r="J26" s="692"/>
      <c r="K26" s="692"/>
      <c r="L26" s="22"/>
    </row>
    <row r="27" spans="1:12" ht="12.75" customHeight="1" x14ac:dyDescent="0.2">
      <c r="A27" s="22"/>
      <c r="B27" s="418" t="s">
        <v>147</v>
      </c>
      <c r="C27" s="418"/>
      <c r="D27" s="64"/>
      <c r="E27" s="64"/>
      <c r="F27" s="22"/>
      <c r="G27" s="22"/>
      <c r="H27" s="22"/>
      <c r="I27" s="418" t="s">
        <v>21</v>
      </c>
      <c r="J27" s="418"/>
      <c r="K27" s="418"/>
      <c r="L27" s="22"/>
    </row>
    <row r="28" spans="1:12" ht="28.5" customHeight="1" x14ac:dyDescent="0.2">
      <c r="A28" s="22"/>
      <c r="B28" s="57">
        <f>'HAB.SOCIOCOG_Sup-Jerar'!E55</f>
        <v>0</v>
      </c>
      <c r="C28" s="58"/>
      <c r="D28" s="47"/>
      <c r="E28" s="47"/>
      <c r="F28" s="23"/>
      <c r="G28" s="23"/>
      <c r="H28" s="23"/>
      <c r="I28" s="43"/>
      <c r="J28" s="43"/>
      <c r="K28" s="43"/>
      <c r="L28" s="22"/>
    </row>
    <row r="29" spans="1:12" ht="13.5" customHeight="1" x14ac:dyDescent="0.2">
      <c r="A29" s="22"/>
      <c r="B29" s="49" t="s">
        <v>113</v>
      </c>
      <c r="C29" s="59"/>
      <c r="D29" s="60"/>
      <c r="E29" s="60"/>
      <c r="F29" s="22"/>
      <c r="G29" s="22"/>
      <c r="H29" s="22"/>
      <c r="I29" s="22"/>
      <c r="J29" s="22"/>
      <c r="K29" s="22"/>
      <c r="L29" s="22"/>
    </row>
    <row r="30" spans="1:12" ht="33.75" customHeight="1" x14ac:dyDescent="0.2">
      <c r="A30" s="20"/>
      <c r="B30" s="39">
        <f>'HAB.SOCIOCOG_Sup-Jerar'!G55</f>
        <v>0</v>
      </c>
      <c r="C30" s="36"/>
      <c r="D30" s="61"/>
      <c r="E30" s="61"/>
      <c r="F30" s="58"/>
      <c r="G30" s="58"/>
      <c r="H30" s="58"/>
      <c r="I30" s="58"/>
      <c r="J30" s="58"/>
      <c r="K30" s="58"/>
      <c r="L30" s="20"/>
    </row>
    <row r="31" spans="1:12" x14ac:dyDescent="0.2">
      <c r="A31" s="20"/>
      <c r="B31" s="62" t="s">
        <v>131</v>
      </c>
      <c r="C31" s="62"/>
      <c r="D31" s="58"/>
      <c r="E31" s="58"/>
      <c r="F31" s="58"/>
      <c r="G31" s="58"/>
      <c r="H31" s="58"/>
      <c r="I31" s="58"/>
      <c r="J31" s="58"/>
      <c r="K31" s="58"/>
      <c r="L31" s="20"/>
    </row>
    <row r="32" spans="1:12" x14ac:dyDescent="0.2">
      <c r="A32" s="2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20"/>
    </row>
    <row r="33" spans="1:12" x14ac:dyDescent="0.2">
      <c r="A33" s="2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20"/>
    </row>
  </sheetData>
  <sheetProtection algorithmName="SHA-512" hashValue="hk6a7BjRQb/XQrUAtNKEbZhvo4qHuMKUuss6Zvpe6HBl8kwLA13h2PkAyZhCLfsMizM+Wx3bkT1VpQ1NqVjGOw==" saltValue="gLE2wR+PSHk7MMDJRoA5Mg==" spinCount="100000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3" bottom="0.5" header="0.15748031496062992" footer="0"/>
      <printOptions horizontalCentered="1"/>
      <pageSetup scale="82" orientation="landscape" r:id="rId1"/>
      <headerFooter alignWithMargins="0"/>
    </customSheetView>
  </customSheetViews>
  <mergeCells count="27">
    <mergeCell ref="J6:K6"/>
    <mergeCell ref="B8:E8"/>
    <mergeCell ref="G8:K8"/>
    <mergeCell ref="J7:K7"/>
    <mergeCell ref="B6:E6"/>
    <mergeCell ref="B7:E7"/>
    <mergeCell ref="G7:H7"/>
    <mergeCell ref="G6:H6"/>
    <mergeCell ref="B2:K2"/>
    <mergeCell ref="B4:E4"/>
    <mergeCell ref="B5:E5"/>
    <mergeCell ref="G4:H4"/>
    <mergeCell ref="G5:H5"/>
    <mergeCell ref="J5:K5"/>
    <mergeCell ref="J4:K4"/>
    <mergeCell ref="B13:K15"/>
    <mergeCell ref="G9:K9"/>
    <mergeCell ref="B9:E9"/>
    <mergeCell ref="B27:C27"/>
    <mergeCell ref="B22:C26"/>
    <mergeCell ref="B11:K11"/>
    <mergeCell ref="B16:K19"/>
    <mergeCell ref="B20:I20"/>
    <mergeCell ref="I27:K27"/>
    <mergeCell ref="I23:K26"/>
    <mergeCell ref="B10:K10"/>
    <mergeCell ref="J20:K20"/>
  </mergeCells>
  <phoneticPr fontId="0" type="noConversion"/>
  <dataValidations xWindow="1058" yWindow="550" count="1">
    <dataValidation type="whole" allowBlank="1" showInputMessage="1" showErrorMessage="1" error="El rango es de &quot;0 a 100&quot;" prompt="Anote la Calificación obtenida en la CAPACITACIÓN ACREDITADA, EN UN RANGO DE: 0 a 100_x000a__x000a_" sqref="J20:K20">
      <formula1>0</formula1>
      <formula2>100</formula2>
    </dataValidation>
  </dataValidations>
  <printOptions horizontalCentered="1"/>
  <pageMargins left="0.19685039370078741" right="0.15748031496062992" top="0.3" bottom="0.5" header="0.15748031496062992" footer="0"/>
  <pageSetup scale="82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95"/>
  <sheetViews>
    <sheetView showGridLines="0" zoomScale="90" zoomScaleNormal="90" zoomScaleSheetLayoutView="50" workbookViewId="0">
      <selection activeCell="B1" sqref="B1:J1"/>
    </sheetView>
  </sheetViews>
  <sheetFormatPr baseColWidth="10" defaultColWidth="0" defaultRowHeight="12.75" zeroHeight="1" x14ac:dyDescent="0.2"/>
  <cols>
    <col min="1" max="1" width="1.7109375" customWidth="1"/>
    <col min="2" max="2" width="20" customWidth="1"/>
    <col min="3" max="3" width="21.28515625" customWidth="1"/>
    <col min="4" max="4" width="16.28515625" customWidth="1"/>
    <col min="5" max="5" width="19.140625" customWidth="1"/>
    <col min="6" max="6" width="18.85546875" customWidth="1"/>
    <col min="7" max="7" width="23.140625" customWidth="1"/>
    <col min="8" max="9" width="15.5703125" customWidth="1"/>
    <col min="10" max="10" width="16.5703125" customWidth="1"/>
    <col min="11" max="11" width="1.7109375" customWidth="1"/>
    <col min="12" max="16384" width="11.42578125" hidden="1"/>
  </cols>
  <sheetData>
    <row r="1" spans="1:14" s="6" customFormat="1" ht="36" customHeight="1" x14ac:dyDescent="0.2">
      <c r="A1" s="25"/>
      <c r="B1" s="442" t="s">
        <v>314</v>
      </c>
      <c r="C1" s="716"/>
      <c r="D1" s="716"/>
      <c r="E1" s="716"/>
      <c r="F1" s="716"/>
      <c r="G1" s="716"/>
      <c r="H1" s="716"/>
      <c r="I1" s="716"/>
      <c r="J1" s="443"/>
      <c r="K1" s="29"/>
      <c r="L1"/>
      <c r="M1"/>
      <c r="N1"/>
    </row>
    <row r="2" spans="1:14" s="6" customFormat="1" ht="3" customHeight="1" x14ac:dyDescent="0.25">
      <c r="A2" s="25"/>
      <c r="B2" s="363"/>
      <c r="C2" s="146"/>
      <c r="D2" s="146"/>
      <c r="E2" s="146"/>
      <c r="F2" s="146"/>
      <c r="G2" s="146"/>
      <c r="H2" s="146"/>
      <c r="I2" s="146"/>
      <c r="J2" s="146"/>
      <c r="K2" s="29"/>
      <c r="L2"/>
      <c r="M2"/>
      <c r="N2"/>
    </row>
    <row r="3" spans="1:14" s="249" customFormat="1" ht="24.95" customHeight="1" x14ac:dyDescent="0.2">
      <c r="A3" s="25"/>
      <c r="B3" s="525">
        <f>'CRIT.PRINC RECT_3°-Eval'!B3</f>
        <v>0</v>
      </c>
      <c r="C3" s="526"/>
      <c r="D3" s="526"/>
      <c r="E3" s="526"/>
      <c r="F3" s="126"/>
      <c r="G3" s="173">
        <f>'CRIT.PRINC RECT_3°-Eval'!G3:H3</f>
        <v>0</v>
      </c>
      <c r="H3" s="127"/>
      <c r="I3" s="526">
        <f>'CRIT.PRINC RECT_3°-Eval'!J3</f>
        <v>0</v>
      </c>
      <c r="J3" s="528"/>
      <c r="K3" s="25"/>
      <c r="L3"/>
      <c r="M3"/>
      <c r="N3"/>
    </row>
    <row r="4" spans="1:14" s="249" customFormat="1" ht="9" customHeight="1" x14ac:dyDescent="0.2">
      <c r="A4" s="25"/>
      <c r="B4" s="530" t="str">
        <f>'CRIT.PRINC RECT_3°-Eval'!B4</f>
        <v>NOMBRE DEL EVALUADO</v>
      </c>
      <c r="C4" s="503"/>
      <c r="D4" s="503"/>
      <c r="E4" s="503"/>
      <c r="F4" s="128"/>
      <c r="G4" s="174" t="str">
        <f>'CRIT.PRINC RECT_3°-Eval'!G4:H4</f>
        <v xml:space="preserve">RFC </v>
      </c>
      <c r="H4" s="129"/>
      <c r="I4" s="503" t="str">
        <f>'CRIT.PRINC RECT_3°-Eval'!J4</f>
        <v xml:space="preserve">CURP  </v>
      </c>
      <c r="J4" s="504"/>
      <c r="K4" s="25"/>
      <c r="L4"/>
      <c r="M4"/>
      <c r="N4"/>
    </row>
    <row r="5" spans="1:14" s="249" customFormat="1" ht="24.95" customHeight="1" x14ac:dyDescent="0.2">
      <c r="A5" s="25"/>
      <c r="B5" s="452">
        <f>'CRIT.PRINC RECT_3°-Eval'!B5</f>
        <v>0</v>
      </c>
      <c r="C5" s="453"/>
      <c r="D5" s="453"/>
      <c r="E5" s="453"/>
      <c r="F5" s="453"/>
      <c r="G5" s="453"/>
      <c r="H5" s="129"/>
      <c r="I5" s="538">
        <f>'CRIT.PRINC RECT_3°-Eval'!J5</f>
        <v>0</v>
      </c>
      <c r="J5" s="539"/>
      <c r="K5" s="25"/>
      <c r="L5"/>
      <c r="M5"/>
      <c r="N5"/>
    </row>
    <row r="6" spans="1:14" s="249" customFormat="1" ht="9" customHeight="1" x14ac:dyDescent="0.2">
      <c r="A6" s="25"/>
      <c r="B6" s="530" t="str">
        <f>'CRIT.PRINC RECT_3°-Eval'!B6</f>
        <v>DENOMINACIÓN DEL PUESTO</v>
      </c>
      <c r="C6" s="503"/>
      <c r="D6" s="503"/>
      <c r="E6" s="503"/>
      <c r="F6" s="503"/>
      <c r="G6" s="503"/>
      <c r="H6" s="129"/>
      <c r="I6" s="503" t="str">
        <f>'CRIT.PRINC RECT_3°-Eval'!J6</f>
        <v>No.de RUSP</v>
      </c>
      <c r="J6" s="504"/>
      <c r="K6" s="25"/>
      <c r="L6"/>
      <c r="M6"/>
      <c r="N6"/>
    </row>
    <row r="7" spans="1:14" s="249" customFormat="1" ht="24.95" customHeight="1" x14ac:dyDescent="0.25">
      <c r="A7" s="25"/>
      <c r="B7" s="452">
        <f>'CRIT.PRINC RECT_3°-Eval'!B7</f>
        <v>0</v>
      </c>
      <c r="C7" s="453"/>
      <c r="D7" s="453"/>
      <c r="E7" s="453"/>
      <c r="F7" s="130"/>
      <c r="G7" s="453">
        <f>'CRIT.PRINC RECT_3°-Eval'!G7:K7</f>
        <v>0</v>
      </c>
      <c r="H7" s="453"/>
      <c r="I7" s="453"/>
      <c r="J7" s="454"/>
      <c r="K7" s="25"/>
      <c r="L7"/>
      <c r="M7"/>
      <c r="N7"/>
    </row>
    <row r="8" spans="1:14" s="249" customFormat="1" ht="9" customHeight="1" x14ac:dyDescent="0.2">
      <c r="A8" s="25"/>
      <c r="B8" s="511" t="str">
        <f>'CRIT.PRINC RECT_3°-Eval'!B8</f>
        <v>NOMBRE DE LA DEPENDENCIA U ÓRGANO ADMINISTRATIVO DESCONCENTRADO</v>
      </c>
      <c r="C8" s="512"/>
      <c r="D8" s="512"/>
      <c r="E8" s="512"/>
      <c r="F8" s="131"/>
      <c r="G8" s="503" t="str">
        <f>'CRIT.PRINC RECT_3°-Eval'!G8:K8</f>
        <v>CLAVE Y NOMBRE DE LA UNIDAD ADMINISTRATIVA RESPONSABLE</v>
      </c>
      <c r="H8" s="503"/>
      <c r="I8" s="503"/>
      <c r="J8" s="504"/>
      <c r="K8" s="25"/>
      <c r="L8"/>
      <c r="M8"/>
      <c r="N8"/>
    </row>
    <row r="9" spans="1:14" s="249" customFormat="1" ht="24.95" customHeight="1" x14ac:dyDescent="0.2">
      <c r="A9" s="25"/>
      <c r="B9" s="569">
        <f>'CRIT.PRINC RECT_3°-Eval'!B9</f>
        <v>0</v>
      </c>
      <c r="C9" s="570"/>
      <c r="D9" s="570"/>
      <c r="E9" s="570"/>
      <c r="F9" s="570"/>
      <c r="G9" s="570"/>
      <c r="H9" s="570"/>
      <c r="I9" s="570"/>
      <c r="J9" s="571"/>
      <c r="K9" s="25"/>
      <c r="L9"/>
      <c r="M9"/>
      <c r="N9"/>
    </row>
    <row r="10" spans="1:14" s="249" customFormat="1" ht="9" customHeight="1" x14ac:dyDescent="0.2">
      <c r="A10" s="25"/>
      <c r="B10" s="488" t="str">
        <f>'CRIT.PRINC RECT_3°-Eval'!B10</f>
        <v>LUGAR y FECHA DE LA APLICACIÓN</v>
      </c>
      <c r="C10" s="489"/>
      <c r="D10" s="489"/>
      <c r="E10" s="489"/>
      <c r="F10" s="489"/>
      <c r="G10" s="489"/>
      <c r="H10" s="489"/>
      <c r="I10" s="489"/>
      <c r="J10" s="490"/>
      <c r="K10" s="25"/>
      <c r="L10"/>
      <c r="M10"/>
      <c r="N10"/>
    </row>
    <row r="11" spans="1:14" s="249" customFormat="1" ht="2.25" customHeight="1" x14ac:dyDescent="0.2">
      <c r="A11" s="25"/>
      <c r="B11" s="132"/>
      <c r="C11" s="132"/>
      <c r="D11" s="132"/>
      <c r="E11" s="132"/>
      <c r="F11" s="132"/>
      <c r="G11" s="132"/>
      <c r="H11" s="132"/>
      <c r="I11" s="132"/>
      <c r="J11" s="132"/>
      <c r="K11" s="25"/>
      <c r="L11"/>
      <c r="M11"/>
      <c r="N11"/>
    </row>
    <row r="12" spans="1:14" s="6" customFormat="1" ht="28.5" customHeight="1" x14ac:dyDescent="0.2">
      <c r="A12" s="25"/>
      <c r="B12" s="561" t="str">
        <f>'HAB.SOCIOCOG_Sup-Jerar'!B12</f>
        <v>Trabajo en Equipo y Colaboración: Fomentar la integración de equipos y personas en la APF, propiciando relaciones de colaboración y sinergia en un ambiente de trabajo, manejando de manera eficiente las emociones, desacuerdos y conflictos.</v>
      </c>
      <c r="C12" s="562"/>
      <c r="D12" s="562"/>
      <c r="E12" s="562"/>
      <c r="F12" s="562"/>
      <c r="G12" s="562"/>
      <c r="H12" s="562"/>
      <c r="I12" s="562"/>
      <c r="J12" s="563"/>
      <c r="K12" s="29"/>
      <c r="L12"/>
      <c r="M12"/>
      <c r="N12"/>
    </row>
    <row r="13" spans="1:14" s="6" customFormat="1" ht="27" customHeight="1" x14ac:dyDescent="0.2">
      <c r="A13" s="25"/>
      <c r="B13" s="557" t="s">
        <v>175</v>
      </c>
      <c r="C13" s="558"/>
      <c r="D13" s="558"/>
      <c r="E13" s="558"/>
      <c r="F13" s="559"/>
      <c r="G13" s="150" t="s">
        <v>160</v>
      </c>
      <c r="H13" s="150" t="s">
        <v>87</v>
      </c>
      <c r="I13" s="150" t="s">
        <v>159</v>
      </c>
      <c r="J13" s="150" t="s">
        <v>161</v>
      </c>
      <c r="K13" s="29"/>
      <c r="L13"/>
      <c r="M13"/>
      <c r="N13"/>
    </row>
    <row r="14" spans="1:14" s="246" customFormat="1" ht="26.25" customHeight="1" x14ac:dyDescent="0.2">
      <c r="A14" s="65"/>
      <c r="B14" s="702" t="str">
        <f>'HAB.SOCIOCOG_Sup-Jerar'!B14</f>
        <v>Coopera en las tareas que le son asignadas por el equipo para el logro de los resultados colectivos.</v>
      </c>
      <c r="C14" s="703"/>
      <c r="D14" s="703"/>
      <c r="E14" s="703"/>
      <c r="F14" s="704"/>
      <c r="G14" s="106"/>
      <c r="H14" s="106"/>
      <c r="I14" s="106"/>
      <c r="J14" s="106"/>
      <c r="K14" s="27"/>
      <c r="L14"/>
      <c r="M14"/>
      <c r="N14"/>
    </row>
    <row r="15" spans="1:14" s="246" customFormat="1" ht="28.5" customHeight="1" x14ac:dyDescent="0.2">
      <c r="A15" s="65"/>
      <c r="B15" s="702" t="str">
        <f>'HAB.SOCIOCOG_Sup-Jerar'!B15</f>
        <v>Identifica su rol dentro del equipo teniendo claridad en sus funciones y cómo apoyan éstas al propósito colectivo.</v>
      </c>
      <c r="C15" s="703"/>
      <c r="D15" s="703"/>
      <c r="E15" s="703"/>
      <c r="F15" s="704"/>
      <c r="G15" s="106"/>
      <c r="H15" s="106"/>
      <c r="I15" s="106"/>
      <c r="J15" s="106"/>
      <c r="K15" s="27"/>
      <c r="L15"/>
      <c r="M15"/>
      <c r="N15"/>
    </row>
    <row r="16" spans="1:14" s="246" customFormat="1" ht="25.5" customHeight="1" x14ac:dyDescent="0.2">
      <c r="A16" s="65"/>
      <c r="B16" s="702" t="str">
        <f>'HAB.SOCIOCOG_Sup-Jerar'!B16</f>
        <v>Soluciona las diferencias entre las partes aceptando los puntos de vista de los demás, conciliando intereses para fortalecer la cohesión del equipo.</v>
      </c>
      <c r="C16" s="703"/>
      <c r="D16" s="703"/>
      <c r="E16" s="703"/>
      <c r="F16" s="704"/>
      <c r="G16" s="106"/>
      <c r="H16" s="106"/>
      <c r="I16" s="106"/>
      <c r="J16" s="106"/>
      <c r="K16" s="27"/>
      <c r="L16"/>
      <c r="M16"/>
      <c r="N16"/>
    </row>
    <row r="17" spans="1:14" s="246" customFormat="1" ht="29.25" customHeight="1" x14ac:dyDescent="0.2">
      <c r="A17" s="65"/>
      <c r="B17" s="702" t="str">
        <f>'HAB.SOCIOCOG_Sup-Jerar'!B17</f>
        <v>Favorece con su influencia la sinergia del equipo encauzando las propuestas innovadoras y de cambio, en diferentes equipos y en otras áreas de la dependencia.</v>
      </c>
      <c r="C17" s="703"/>
      <c r="D17" s="703"/>
      <c r="E17" s="703"/>
      <c r="F17" s="704"/>
      <c r="G17" s="106"/>
      <c r="H17" s="106"/>
      <c r="I17" s="106"/>
      <c r="J17" s="106"/>
      <c r="K17" s="27"/>
      <c r="L17"/>
      <c r="M17"/>
      <c r="N17"/>
    </row>
    <row r="18" spans="1:14" s="246" customFormat="1" ht="26.25" customHeight="1" x14ac:dyDescent="0.2">
      <c r="A18" s="65"/>
      <c r="B18" s="702" t="str">
        <f>'HAB.SOCIOCOG_Sup-Jerar'!B18</f>
        <v>Potencializa las capacidades tanto individuales y del equipo, delegando o coordinando las actividades para el cumplimiento de la gestión de su área de trabajo.</v>
      </c>
      <c r="C18" s="703"/>
      <c r="D18" s="703"/>
      <c r="E18" s="703"/>
      <c r="F18" s="704"/>
      <c r="G18" s="106"/>
      <c r="H18" s="106"/>
      <c r="I18" s="106"/>
      <c r="J18" s="106"/>
      <c r="K18" s="27"/>
      <c r="L18"/>
      <c r="M18"/>
      <c r="N18"/>
    </row>
    <row r="19" spans="1:14" s="6" customFormat="1" ht="38.25" customHeight="1" x14ac:dyDescent="0.2">
      <c r="A19" s="25"/>
      <c r="B19" s="561" t="str">
        <f>'HAB.SOCIOCOG_Sup-Jerar'!B19</f>
        <v>Obtención de resultados y eficiencia: Enfocar los esfuerzos tanto individuales como del equipo para garantizar el logro de los objetivos alineados al propósito de la APF, administrando los recursos de la institución – humanos, materiales y económicos - acorde a la planeación y programación de los presupuestos dando seguimiento a su correcta aplicación para obtener el máximo rendimiento a todos los niveles de gestión.</v>
      </c>
      <c r="C19" s="562"/>
      <c r="D19" s="562"/>
      <c r="E19" s="562"/>
      <c r="F19" s="562"/>
      <c r="G19" s="562"/>
      <c r="H19" s="562"/>
      <c r="I19" s="562"/>
      <c r="J19" s="563"/>
      <c r="K19" s="23"/>
      <c r="L19"/>
      <c r="M19"/>
      <c r="N19"/>
    </row>
    <row r="20" spans="1:14" s="6" customFormat="1" ht="26.25" customHeight="1" x14ac:dyDescent="0.2">
      <c r="A20" s="25"/>
      <c r="B20" s="705" t="s">
        <v>175</v>
      </c>
      <c r="C20" s="706"/>
      <c r="D20" s="706"/>
      <c r="E20" s="706"/>
      <c r="F20" s="707"/>
      <c r="G20" s="150" t="s">
        <v>160</v>
      </c>
      <c r="H20" s="150" t="s">
        <v>87</v>
      </c>
      <c r="I20" s="150" t="s">
        <v>159</v>
      </c>
      <c r="J20" s="150" t="s">
        <v>161</v>
      </c>
      <c r="K20" s="23"/>
      <c r="L20"/>
      <c r="M20"/>
      <c r="N20"/>
    </row>
    <row r="21" spans="1:14" s="6" customFormat="1" ht="30.75" customHeight="1" x14ac:dyDescent="0.2">
      <c r="A21" s="25"/>
      <c r="B21" s="577" t="str">
        <f>'HAB.SOCIOCOG_Sup-Jerar'!B21</f>
        <v>Optimiza el desempeño de su equipo de trabajo mediante el seguimiento y la evaluación de los resultados esperados.</v>
      </c>
      <c r="C21" s="577"/>
      <c r="D21" s="577"/>
      <c r="E21" s="577"/>
      <c r="F21" s="577"/>
      <c r="G21" s="106"/>
      <c r="H21" s="106"/>
      <c r="I21" s="106"/>
      <c r="J21" s="106"/>
      <c r="K21" s="29"/>
      <c r="L21"/>
      <c r="M21"/>
      <c r="N21"/>
    </row>
    <row r="22" spans="1:14" s="6" customFormat="1" ht="30.75" customHeight="1" x14ac:dyDescent="0.2">
      <c r="A22" s="25"/>
      <c r="B22" s="702" t="str">
        <f>'HAB.SOCIOCOG_Sup-Jerar'!B22</f>
        <v>Programa los recursos de su área basándose en criterios presupuestales establecidos e indicadores clave para cumplir con sus metas de trabajo.</v>
      </c>
      <c r="C22" s="703"/>
      <c r="D22" s="703"/>
      <c r="E22" s="703"/>
      <c r="F22" s="704"/>
      <c r="G22" s="106"/>
      <c r="H22" s="106"/>
      <c r="I22" s="106"/>
      <c r="J22" s="106"/>
      <c r="K22" s="29"/>
      <c r="L22"/>
      <c r="M22"/>
      <c r="N22"/>
    </row>
    <row r="23" spans="1:14" s="6" customFormat="1" ht="30.75" customHeight="1" x14ac:dyDescent="0.2">
      <c r="A23" s="25"/>
      <c r="B23" s="702" t="str">
        <f>'HAB.SOCIOCOG_Sup-Jerar'!B23</f>
        <v>Establece sus metas y parámetros de cumplimiento de manera realista, medible, con enfoque de urgencia y prioridad, siendo congruente con los objetivos institucionales.</v>
      </c>
      <c r="C23" s="703"/>
      <c r="D23" s="703"/>
      <c r="E23" s="703"/>
      <c r="F23" s="704"/>
      <c r="G23" s="106"/>
      <c r="H23" s="106"/>
      <c r="I23" s="106"/>
      <c r="J23" s="106"/>
      <c r="K23" s="29"/>
      <c r="L23"/>
      <c r="M23"/>
      <c r="N23"/>
    </row>
    <row r="24" spans="1:14" s="6" customFormat="1" ht="30.75" customHeight="1" x14ac:dyDescent="0.2">
      <c r="A24" s="25"/>
      <c r="B24" s="702" t="str">
        <f>'HAB.SOCIOCOG_Sup-Jerar'!B24</f>
        <v>Determina puntos de monitoreo y seguimiento para procurar la debida ejecución de los programas o tareas bajo su responsabilidad.</v>
      </c>
      <c r="C24" s="703"/>
      <c r="D24" s="703"/>
      <c r="E24" s="703"/>
      <c r="F24" s="704"/>
      <c r="G24" s="106"/>
      <c r="H24" s="106"/>
      <c r="I24" s="106"/>
      <c r="J24" s="106"/>
      <c r="K24" s="29"/>
      <c r="L24"/>
      <c r="M24"/>
      <c r="N24"/>
    </row>
    <row r="25" spans="1:14" s="6" customFormat="1" ht="28.5" customHeight="1" x14ac:dyDescent="0.2">
      <c r="A25" s="25"/>
      <c r="B25" s="577" t="str">
        <f>'HAB.SOCIOCOG_Sup-Jerar'!B25</f>
        <v>Toma decisiones a partir del análisis de los resultados del seguimiento a los programas o tareas bajo su responsabilidad.</v>
      </c>
      <c r="C25" s="577"/>
      <c r="D25" s="577"/>
      <c r="E25" s="577"/>
      <c r="F25" s="577"/>
      <c r="G25" s="106"/>
      <c r="H25" s="106"/>
      <c r="I25" s="106"/>
      <c r="J25" s="106"/>
      <c r="K25" s="29"/>
      <c r="L25"/>
      <c r="M25"/>
      <c r="N25"/>
    </row>
    <row r="26" spans="1:14" s="6" customFormat="1" ht="42" customHeight="1" x14ac:dyDescent="0.2">
      <c r="A26" s="25"/>
      <c r="B26" s="561" t="str">
        <f>'HAB.SOCIOCOG_Sup-Jerar'!B26</f>
        <v>Mejora continua: Identificar las causas de los problemas y solucionarlos de manera integral, considerando el impacto que puedan generar, buscando la innovación y anticipándose a los cambios con el propósito de optimizar los procesos y sistemas de la APF.</v>
      </c>
      <c r="C26" s="562"/>
      <c r="D26" s="562"/>
      <c r="E26" s="562"/>
      <c r="F26" s="562"/>
      <c r="G26" s="562"/>
      <c r="H26" s="562"/>
      <c r="I26" s="562"/>
      <c r="J26" s="563"/>
      <c r="K26" s="29"/>
      <c r="L26"/>
      <c r="M26"/>
      <c r="N26"/>
    </row>
    <row r="27" spans="1:14" s="6" customFormat="1" ht="26.25" customHeight="1" x14ac:dyDescent="0.2">
      <c r="A27" s="25"/>
      <c r="B27" s="557" t="str">
        <f>B20</f>
        <v>Comportamientos Asociados:</v>
      </c>
      <c r="C27" s="558"/>
      <c r="D27" s="558"/>
      <c r="E27" s="558"/>
      <c r="F27" s="559"/>
      <c r="G27" s="150" t="s">
        <v>160</v>
      </c>
      <c r="H27" s="150" t="s">
        <v>87</v>
      </c>
      <c r="I27" s="150" t="s">
        <v>159</v>
      </c>
      <c r="J27" s="150" t="s">
        <v>161</v>
      </c>
      <c r="K27" s="29"/>
      <c r="L27"/>
      <c r="M27"/>
      <c r="N27"/>
    </row>
    <row r="28" spans="1:14" s="246" customFormat="1" ht="27" customHeight="1" x14ac:dyDescent="0.2">
      <c r="A28" s="65"/>
      <c r="B28" s="577" t="str">
        <f>'HAB.SOCIOCOG_Sup-Jerar'!B28</f>
        <v xml:space="preserve">Identifica indicadores de óptima calidad y oportunidad respecto a sus resultados de desempeño esperado. </v>
      </c>
      <c r="C28" s="577"/>
      <c r="D28" s="577"/>
      <c r="E28" s="577"/>
      <c r="F28" s="577"/>
      <c r="G28" s="106"/>
      <c r="H28" s="106"/>
      <c r="I28" s="106"/>
      <c r="J28" s="106"/>
      <c r="K28" s="83"/>
      <c r="L28"/>
      <c r="M28"/>
      <c r="N28"/>
    </row>
    <row r="29" spans="1:14" s="246" customFormat="1" ht="27" customHeight="1" x14ac:dyDescent="0.2">
      <c r="A29" s="65"/>
      <c r="B29" s="577" t="str">
        <f>'HAB.SOCIOCOG_Sup-Jerar'!B29</f>
        <v>Verifica los resultados de su desempeño planeados con los obtenidos realmente, de acuerdo con los indicadores de medición establecidos previamente.</v>
      </c>
      <c r="C29" s="577"/>
      <c r="D29" s="577"/>
      <c r="E29" s="577"/>
      <c r="F29" s="577"/>
      <c r="G29" s="106"/>
      <c r="H29" s="106"/>
      <c r="I29" s="106"/>
      <c r="J29" s="106"/>
      <c r="K29" s="83"/>
      <c r="L29"/>
      <c r="M29"/>
      <c r="N29"/>
    </row>
    <row r="30" spans="1:14" s="246" customFormat="1" ht="27" customHeight="1" x14ac:dyDescent="0.2">
      <c r="A30" s="65"/>
      <c r="B30" s="577" t="str">
        <f>'HAB.SOCIOCOG_Sup-Jerar'!B30</f>
        <v>Se anticipa a los problemas de su ámbito de influencia, generando acciones congruentes e innovadoras que generen un cambio favorable para la gestión.</v>
      </c>
      <c r="C30" s="577"/>
      <c r="D30" s="577"/>
      <c r="E30" s="577"/>
      <c r="F30" s="577"/>
      <c r="G30" s="106"/>
      <c r="H30" s="106"/>
      <c r="I30" s="106"/>
      <c r="J30" s="106"/>
      <c r="K30" s="83"/>
      <c r="L30"/>
      <c r="M30"/>
      <c r="N30"/>
    </row>
    <row r="31" spans="1:14" s="246" customFormat="1" ht="29.25" customHeight="1" x14ac:dyDescent="0.2">
      <c r="A31" s="65"/>
      <c r="B31" s="577" t="str">
        <f>'HAB.SOCIOCOG_Sup-Jerar'!B31</f>
        <v>Implementa acciones correctivas con el propósito de erradicar los problemas de manera integral y comprometiéndose con las consecuencias.</v>
      </c>
      <c r="C31" s="577"/>
      <c r="D31" s="577"/>
      <c r="E31" s="577"/>
      <c r="F31" s="577"/>
      <c r="G31" s="106"/>
      <c r="H31" s="106"/>
      <c r="I31" s="106"/>
      <c r="J31" s="106"/>
      <c r="K31" s="83"/>
      <c r="L31"/>
      <c r="M31"/>
      <c r="N31"/>
    </row>
    <row r="32" spans="1:14" s="246" customFormat="1" ht="29.25" customHeight="1" x14ac:dyDescent="0.2">
      <c r="A32" s="65"/>
      <c r="B32" s="577" t="str">
        <f>'HAB.SOCIOCOG_Sup-Jerar'!B32</f>
        <v>Visualiza oportunidades para mejorar la gestión pública, generando estrategias innovadoras en el contexto gubernamental en el cual se desempeña.</v>
      </c>
      <c r="C32" s="577"/>
      <c r="D32" s="577"/>
      <c r="E32" s="577"/>
      <c r="F32" s="577"/>
      <c r="G32" s="106"/>
      <c r="H32" s="106"/>
      <c r="I32" s="106"/>
      <c r="J32" s="106"/>
      <c r="K32" s="83"/>
      <c r="L32"/>
      <c r="M32"/>
      <c r="N32"/>
    </row>
    <row r="33" spans="1:14" s="6" customFormat="1" ht="36.75" customHeight="1" x14ac:dyDescent="0.2">
      <c r="A33" s="25"/>
      <c r="B33" s="699" t="str">
        <f>'HAB.SOCIOCOG_Sup-Jerar'!B33</f>
        <v>Comunicación Efectiva: Compartir efectiva y oportunamente los mensajes, creando las condiciones de interacción para informar, convencer, prever conflictos o modificar acciones, dando oportunidad a la retro alimentación para obtener acuerdos.</v>
      </c>
      <c r="C33" s="700"/>
      <c r="D33" s="700"/>
      <c r="E33" s="700"/>
      <c r="F33" s="700"/>
      <c r="G33" s="700"/>
      <c r="H33" s="700"/>
      <c r="I33" s="700"/>
      <c r="J33" s="701"/>
      <c r="K33" s="29"/>
      <c r="L33"/>
      <c r="M33"/>
      <c r="N33"/>
    </row>
    <row r="34" spans="1:14" s="6" customFormat="1" ht="26.25" customHeight="1" x14ac:dyDescent="0.2">
      <c r="A34" s="25"/>
      <c r="B34" s="705" t="s">
        <v>175</v>
      </c>
      <c r="C34" s="706"/>
      <c r="D34" s="706"/>
      <c r="E34" s="706"/>
      <c r="F34" s="707"/>
      <c r="G34" s="150" t="s">
        <v>160</v>
      </c>
      <c r="H34" s="150" t="s">
        <v>87</v>
      </c>
      <c r="I34" s="150" t="s">
        <v>159</v>
      </c>
      <c r="J34" s="150" t="s">
        <v>161</v>
      </c>
      <c r="K34" s="29"/>
      <c r="L34"/>
      <c r="M34"/>
      <c r="N34"/>
    </row>
    <row r="35" spans="1:14" s="153" customFormat="1" ht="26.25" customHeight="1" x14ac:dyDescent="0.2">
      <c r="A35" s="66"/>
      <c r="B35" s="702" t="str">
        <f>'HAB.SOCIOCOG_Sup-Jerar'!B35</f>
        <v>Construye argumentos sólidos que son aceptados por sus interlocutores, logrando el entendimiento de sus ideas y propuestas.</v>
      </c>
      <c r="C35" s="703"/>
      <c r="D35" s="703"/>
      <c r="E35" s="703"/>
      <c r="F35" s="703"/>
      <c r="G35" s="106"/>
      <c r="H35" s="106"/>
      <c r="I35" s="106"/>
      <c r="J35" s="106"/>
      <c r="K35" s="84"/>
      <c r="L35"/>
      <c r="M35"/>
      <c r="N35"/>
    </row>
    <row r="36" spans="1:14" s="153" customFormat="1" ht="26.25" customHeight="1" x14ac:dyDescent="0.2">
      <c r="A36" s="66"/>
      <c r="B36" s="702" t="str">
        <f>'HAB.SOCIOCOG_Sup-Jerar'!B36</f>
        <v>Crea sus mensajes acordes con el entorno en el que se comunica, generando confianza en sus interlocutores.</v>
      </c>
      <c r="C36" s="703"/>
      <c r="D36" s="703"/>
      <c r="E36" s="703"/>
      <c r="F36" s="703"/>
      <c r="G36" s="106"/>
      <c r="H36" s="106"/>
      <c r="I36" s="106"/>
      <c r="J36" s="106"/>
      <c r="K36" s="84"/>
      <c r="L36"/>
      <c r="M36"/>
      <c r="N36"/>
    </row>
    <row r="37" spans="1:14" s="153" customFormat="1" ht="26.25" customHeight="1" x14ac:dyDescent="0.2">
      <c r="A37" s="66"/>
      <c r="B37" s="702" t="str">
        <f>'HAB.SOCIOCOG_Sup-Jerar'!B37</f>
        <v>Formula argumentos sólidos que le permiten conciliar intereses opuestos y la creación de redes para compartir información relevante.</v>
      </c>
      <c r="C37" s="703"/>
      <c r="D37" s="703"/>
      <c r="E37" s="703"/>
      <c r="F37" s="703"/>
      <c r="G37" s="106"/>
      <c r="H37" s="106"/>
      <c r="I37" s="106"/>
      <c r="J37" s="106"/>
      <c r="K37" s="84"/>
      <c r="L37"/>
      <c r="M37"/>
      <c r="N37"/>
    </row>
    <row r="38" spans="1:14" s="153" customFormat="1" ht="26.25" customHeight="1" x14ac:dyDescent="0.2">
      <c r="A38" s="66"/>
      <c r="B38" s="577" t="str">
        <f>'HAB.SOCIOCOG_Sup-Jerar'!B38</f>
        <v xml:space="preserve">Utiliza el diálogo constructivo para establecer acuerdos y lograr un consenso favorable entre las partes involucradas para los resultados de la institución y el contexto gubernamental. </v>
      </c>
      <c r="C38" s="577"/>
      <c r="D38" s="577"/>
      <c r="E38" s="577"/>
      <c r="F38" s="577"/>
      <c r="G38" s="106"/>
      <c r="H38" s="106"/>
      <c r="I38" s="106"/>
      <c r="J38" s="106"/>
      <c r="K38" s="84"/>
      <c r="L38"/>
      <c r="M38"/>
      <c r="N38"/>
    </row>
    <row r="39" spans="1:14" s="246" customFormat="1" ht="27" customHeight="1" x14ac:dyDescent="0.2">
      <c r="A39" s="65"/>
      <c r="B39" s="577" t="str">
        <f>'HAB.SOCIOCOG_Sup-Jerar'!B39</f>
        <v xml:space="preserve">Se expresa respetuosamente por igual con todas las personas con las que interactúa, sin importar su género, identidad o condición.   </v>
      </c>
      <c r="C39" s="577"/>
      <c r="D39" s="577"/>
      <c r="E39" s="577"/>
      <c r="F39" s="577"/>
      <c r="G39" s="106"/>
      <c r="H39" s="106"/>
      <c r="I39" s="106"/>
      <c r="J39" s="106"/>
      <c r="K39" s="83"/>
      <c r="L39"/>
      <c r="M39"/>
      <c r="N39"/>
    </row>
    <row r="40" spans="1:14" s="6" customFormat="1" ht="27.6" customHeight="1" x14ac:dyDescent="0.2">
      <c r="A40" s="25"/>
      <c r="B40" s="561" t="str">
        <f>'HAB.SOCIOCOG_Sup-Jerar'!B40</f>
        <v>Enfoque al servicio ciudadano: Aportar un valor agregado para el ciudadano, a partir de anticiparse a sus necesidades y expectativas.  Cumplir con los requerimientos del personal interno y externo de la APF por medio de implementar acciones oportunas.</v>
      </c>
      <c r="C40" s="562"/>
      <c r="D40" s="562"/>
      <c r="E40" s="562"/>
      <c r="F40" s="562"/>
      <c r="G40" s="562"/>
      <c r="H40" s="562"/>
      <c r="I40" s="562"/>
      <c r="J40" s="563"/>
      <c r="K40" s="29"/>
      <c r="L40"/>
      <c r="M40"/>
      <c r="N40"/>
    </row>
    <row r="41" spans="1:14" s="6" customFormat="1" ht="26.25" customHeight="1" x14ac:dyDescent="0.2">
      <c r="A41" s="25"/>
      <c r="B41" s="557" t="str">
        <f>B34</f>
        <v>Comportamientos Asociados:</v>
      </c>
      <c r="C41" s="558"/>
      <c r="D41" s="558"/>
      <c r="E41" s="558"/>
      <c r="F41" s="559"/>
      <c r="G41" s="150" t="s">
        <v>160</v>
      </c>
      <c r="H41" s="150" t="s">
        <v>87</v>
      </c>
      <c r="I41" s="150" t="s">
        <v>159</v>
      </c>
      <c r="J41" s="150" t="s">
        <v>161</v>
      </c>
      <c r="K41" s="29"/>
      <c r="L41"/>
      <c r="M41"/>
      <c r="N41"/>
    </row>
    <row r="42" spans="1:14" s="246" customFormat="1" ht="27" customHeight="1" x14ac:dyDescent="0.2">
      <c r="A42" s="65"/>
      <c r="B42" s="577" t="str">
        <f>'HAB.SOCIOCOG_Sup-Jerar'!B42</f>
        <v>Genera pautas de acción, para constatar el cumplimiento de los requerimientos de las personas usuarias internas o externas, acorde a la normativa gubernamental.</v>
      </c>
      <c r="C42" s="577"/>
      <c r="D42" s="577"/>
      <c r="E42" s="577"/>
      <c r="F42" s="577"/>
      <c r="G42" s="106"/>
      <c r="H42" s="106"/>
      <c r="I42" s="106"/>
      <c r="J42" s="106"/>
      <c r="K42" s="83"/>
      <c r="L42"/>
      <c r="M42"/>
      <c r="N42"/>
    </row>
    <row r="43" spans="1:14" s="246" customFormat="1" ht="27" customHeight="1" x14ac:dyDescent="0.2">
      <c r="A43" s="65"/>
      <c r="B43" s="577" t="str">
        <f>'HAB.SOCIOCOG_Sup-Jerar'!B43</f>
        <v xml:space="preserve">Responde con celeridad y valor agregado ante las necesidades de las personas usuarias internas o externas que atiende. </v>
      </c>
      <c r="C43" s="577"/>
      <c r="D43" s="577"/>
      <c r="E43" s="577"/>
      <c r="F43" s="577"/>
      <c r="G43" s="106"/>
      <c r="H43" s="106"/>
      <c r="I43" s="106"/>
      <c r="J43" s="106"/>
      <c r="K43" s="83"/>
      <c r="L43"/>
      <c r="M43"/>
      <c r="N43"/>
    </row>
    <row r="44" spans="1:14" s="246" customFormat="1" ht="27" customHeight="1" x14ac:dyDescent="0.2">
      <c r="A44" s="65"/>
      <c r="B44" s="577" t="str">
        <f>'HAB.SOCIOCOG_Sup-Jerar'!B44</f>
        <v xml:space="preserve">Trata con respeto y no discriminación a las personas usuarias internas o externas que atiende. </v>
      </c>
      <c r="C44" s="577"/>
      <c r="D44" s="577"/>
      <c r="E44" s="577"/>
      <c r="F44" s="577"/>
      <c r="G44" s="106"/>
      <c r="H44" s="106"/>
      <c r="I44" s="106"/>
      <c r="J44" s="106"/>
      <c r="K44" s="83"/>
      <c r="L44"/>
      <c r="M44"/>
      <c r="N44"/>
    </row>
    <row r="45" spans="1:14" s="246" customFormat="1" ht="27" customHeight="1" x14ac:dyDescent="0.2">
      <c r="A45" s="65"/>
      <c r="B45" s="577" t="str">
        <f>'HAB.SOCIOCOG_Sup-Jerar'!B45</f>
        <v>Evalúa la atención proporcionada a las personas usuarias internas o externas, obteniendo información para la mejora de los procesos de su área de trabajo.</v>
      </c>
      <c r="C45" s="577"/>
      <c r="D45" s="577"/>
      <c r="E45" s="577"/>
      <c r="F45" s="577"/>
      <c r="G45" s="106"/>
      <c r="H45" s="106"/>
      <c r="I45" s="106"/>
      <c r="J45" s="106"/>
      <c r="K45" s="83"/>
      <c r="L45"/>
      <c r="M45"/>
      <c r="N45"/>
    </row>
    <row r="46" spans="1:14" s="246" customFormat="1" ht="27" customHeight="1" x14ac:dyDescent="0.2">
      <c r="A46" s="65"/>
      <c r="B46" s="577" t="str">
        <f>'HAB.SOCIOCOG_Sup-Jerar'!B46</f>
        <v>Se anticipa a las necesidades de la gestión gubernamental, aportando soluciones integrales e innovadoras en beneficio del servicio público.</v>
      </c>
      <c r="C46" s="577"/>
      <c r="D46" s="577"/>
      <c r="E46" s="577"/>
      <c r="F46" s="577"/>
      <c r="G46" s="106"/>
      <c r="H46" s="106"/>
      <c r="I46" s="106"/>
      <c r="J46" s="106"/>
      <c r="K46" s="83"/>
      <c r="L46"/>
      <c r="M46"/>
      <c r="N46"/>
    </row>
    <row r="47" spans="1:14" s="246" customFormat="1" ht="3" customHeight="1" x14ac:dyDescent="0.2">
      <c r="A47" s="65"/>
      <c r="B47" s="102"/>
      <c r="C47" s="103"/>
      <c r="D47" s="102"/>
      <c r="E47" s="102"/>
      <c r="F47" s="102"/>
      <c r="G47" s="80"/>
      <c r="H47" s="80"/>
      <c r="I47" s="80"/>
      <c r="J47" s="80"/>
      <c r="K47" s="83"/>
      <c r="L47"/>
      <c r="M47"/>
      <c r="N47"/>
    </row>
    <row r="48" spans="1:14" s="6" customFormat="1" ht="22.5" x14ac:dyDescent="0.2">
      <c r="A48" s="25"/>
      <c r="B48" s="275" t="str">
        <f>'HAB.SOCIOCOG_Sup-Jerar'!B48</f>
        <v>Trabajo en Equipo y Colaboración:</v>
      </c>
      <c r="C48" s="269" t="str">
        <f>'tablas de calculo'!Q6</f>
        <v>Verifica la evaluación</v>
      </c>
      <c r="D48" s="25"/>
      <c r="E48" s="25"/>
      <c r="F48" s="25"/>
      <c r="G48" s="25"/>
      <c r="H48" s="25"/>
      <c r="I48" s="25"/>
      <c r="J48" s="25"/>
      <c r="K48" s="29"/>
      <c r="L48"/>
      <c r="M48"/>
      <c r="N48"/>
    </row>
    <row r="49" spans="1:14" s="6" customFormat="1" ht="22.5" x14ac:dyDescent="0.2">
      <c r="A49" s="25"/>
      <c r="B49" s="275" t="str">
        <f>'HAB.SOCIOCOG_Sup-Jerar'!B49</f>
        <v>Obtención de resultados y eficiencia:</v>
      </c>
      <c r="C49" s="269" t="str">
        <f>'tablas de calculo'!Q12</f>
        <v>Verifica la evaluación</v>
      </c>
      <c r="D49" s="25"/>
      <c r="E49" s="25"/>
      <c r="F49" s="25"/>
      <c r="G49" s="25"/>
      <c r="H49" s="25"/>
      <c r="I49" s="25"/>
      <c r="J49" s="25"/>
      <c r="K49" s="29"/>
      <c r="L49"/>
      <c r="M49"/>
      <c r="N49"/>
    </row>
    <row r="50" spans="1:14" s="6" customFormat="1" ht="15" customHeight="1" x14ac:dyDescent="0.2">
      <c r="A50" s="25"/>
      <c r="B50" s="270" t="str">
        <f>'HAB.SOCIOCOG_Sup-Jerar'!B50</f>
        <v>Mejora continua:</v>
      </c>
      <c r="C50" s="269" t="str">
        <f>'tablas de calculo'!Q18</f>
        <v>Verifica la evaluación</v>
      </c>
      <c r="D50" s="25"/>
      <c r="E50" s="25"/>
      <c r="F50" s="25"/>
      <c r="G50" s="25"/>
      <c r="H50" s="25"/>
      <c r="I50" s="25"/>
      <c r="J50" s="25"/>
      <c r="K50" s="29"/>
      <c r="L50"/>
      <c r="M50"/>
      <c r="N50"/>
    </row>
    <row r="51" spans="1:14" s="6" customFormat="1" ht="17.25" customHeight="1" x14ac:dyDescent="0.2">
      <c r="A51" s="25"/>
      <c r="B51" s="270" t="str">
        <f>'HAB.SOCIOCOG_Sup-Jerar'!B51</f>
        <v>Comunicación Efectiva:</v>
      </c>
      <c r="C51" s="269" t="str">
        <f>'tablas de calculo'!Q24</f>
        <v>Verifica la evaluacion</v>
      </c>
      <c r="D51" s="25"/>
      <c r="E51" s="25"/>
      <c r="F51" s="25"/>
      <c r="G51" s="25"/>
      <c r="H51" s="25"/>
      <c r="I51" s="25"/>
      <c r="J51" s="25"/>
      <c r="K51" s="29"/>
      <c r="L51"/>
      <c r="M51"/>
      <c r="N51"/>
    </row>
    <row r="52" spans="1:14" s="6" customFormat="1" ht="23.25" thickBot="1" x14ac:dyDescent="0.25">
      <c r="A52" s="25"/>
      <c r="B52" s="275" t="str">
        <f>'HAB.SOCIOCOG_Sup-Jerar'!B52</f>
        <v>Enfoque al servicio ciudadano:</v>
      </c>
      <c r="C52" s="276" t="str">
        <f>'tablas de calculo'!Q30</f>
        <v>Verifica la evaluación</v>
      </c>
      <c r="D52" s="25"/>
      <c r="E52" s="25"/>
      <c r="F52" s="25"/>
      <c r="G52" s="25"/>
      <c r="H52" s="25"/>
      <c r="I52" s="25"/>
      <c r="J52" s="25"/>
      <c r="K52" s="29"/>
      <c r="L52"/>
      <c r="M52"/>
      <c r="N52"/>
    </row>
    <row r="53" spans="1:14" s="6" customFormat="1" ht="18" customHeight="1" x14ac:dyDescent="0.2">
      <c r="A53" s="25"/>
      <c r="B53" s="105" t="s">
        <v>1</v>
      </c>
      <c r="C53" s="172">
        <f>'tablas de calculo'!Q32</f>
        <v>0</v>
      </c>
      <c r="D53" s="25"/>
      <c r="E53" s="25"/>
      <c r="F53" s="25"/>
      <c r="G53" s="714"/>
      <c r="H53" s="714"/>
      <c r="I53" s="714"/>
      <c r="J53" s="25"/>
      <c r="K53" s="29"/>
      <c r="L53"/>
      <c r="M53"/>
      <c r="N53"/>
    </row>
    <row r="54" spans="1:14" s="6" customFormat="1" ht="21.75" customHeight="1" x14ac:dyDescent="0.2">
      <c r="A54" s="25"/>
      <c r="B54" s="34" t="s">
        <v>2</v>
      </c>
      <c r="C54" s="150" t="str">
        <f>'tablas de calculo'!Q33</f>
        <v>Aplica la evaluación</v>
      </c>
      <c r="D54" s="118"/>
      <c r="E54" s="264">
        <f>'MET-INSTITUCIONALES'!F42</f>
        <v>0</v>
      </c>
      <c r="F54" s="25"/>
      <c r="G54" s="715"/>
      <c r="H54" s="715"/>
      <c r="I54" s="715"/>
      <c r="J54" s="25"/>
      <c r="K54" s="29"/>
      <c r="L54"/>
      <c r="M54"/>
      <c r="N54"/>
    </row>
    <row r="55" spans="1:14" s="6" customFormat="1" x14ac:dyDescent="0.2">
      <c r="A55" s="25"/>
      <c r="B55" s="25"/>
      <c r="C55" s="25"/>
      <c r="D55" s="25"/>
      <c r="E55" s="262" t="str">
        <f>'MET-INSTITUCIONALES'!F43</f>
        <v>AÑO DE LA EVALUACIÓN</v>
      </c>
      <c r="F55" s="25"/>
      <c r="G55" s="664" t="s">
        <v>21</v>
      </c>
      <c r="H55" s="664"/>
      <c r="I55" s="664"/>
      <c r="J55" s="48"/>
      <c r="K55" s="29"/>
      <c r="L55"/>
      <c r="M55"/>
      <c r="N55"/>
    </row>
    <row r="56" spans="1:14" s="6" customFormat="1" ht="1.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9"/>
      <c r="L56"/>
      <c r="M56"/>
      <c r="N56"/>
    </row>
    <row r="57" spans="1:14" s="6" customFormat="1" ht="16.5" customHeight="1" x14ac:dyDescent="0.2">
      <c r="A57" s="25"/>
      <c r="B57" s="711" t="s">
        <v>29</v>
      </c>
      <c r="C57" s="712"/>
      <c r="D57" s="712"/>
      <c r="E57" s="712"/>
      <c r="F57" s="712"/>
      <c r="G57" s="712"/>
      <c r="H57" s="712"/>
      <c r="I57" s="712"/>
      <c r="J57" s="713"/>
      <c r="K57" s="48"/>
      <c r="L57"/>
      <c r="M57"/>
      <c r="N57"/>
    </row>
    <row r="58" spans="1:14" s="6" customFormat="1" ht="25.5" customHeight="1" x14ac:dyDescent="0.2">
      <c r="A58" s="25"/>
      <c r="B58" s="708"/>
      <c r="C58" s="709"/>
      <c r="D58" s="150" t="s">
        <v>73</v>
      </c>
      <c r="E58" s="710"/>
      <c r="F58" s="710"/>
      <c r="G58" s="710"/>
      <c r="H58" s="710"/>
      <c r="I58" s="710"/>
      <c r="J58" s="709"/>
      <c r="K58" s="48"/>
      <c r="L58"/>
      <c r="M58"/>
      <c r="N58"/>
    </row>
    <row r="59" spans="1:14" s="6" customFormat="1" ht="25.5" customHeight="1" x14ac:dyDescent="0.2">
      <c r="A59" s="25"/>
      <c r="B59" s="708"/>
      <c r="C59" s="709"/>
      <c r="D59" s="150" t="s">
        <v>73</v>
      </c>
      <c r="E59" s="710"/>
      <c r="F59" s="710"/>
      <c r="G59" s="710"/>
      <c r="H59" s="710"/>
      <c r="I59" s="710"/>
      <c r="J59" s="709"/>
      <c r="K59" s="85"/>
      <c r="L59"/>
      <c r="M59"/>
      <c r="N59"/>
    </row>
    <row r="60" spans="1:14" s="6" customFormat="1" ht="25.5" customHeight="1" x14ac:dyDescent="0.2">
      <c r="A60" s="25"/>
      <c r="B60" s="708"/>
      <c r="C60" s="709"/>
      <c r="D60" s="150" t="s">
        <v>73</v>
      </c>
      <c r="E60" s="710"/>
      <c r="F60" s="710"/>
      <c r="G60" s="710"/>
      <c r="H60" s="710"/>
      <c r="I60" s="710"/>
      <c r="J60" s="709"/>
      <c r="K60" s="85"/>
      <c r="L60"/>
      <c r="M60"/>
      <c r="N60"/>
    </row>
    <row r="61" spans="1:14" s="6" customFormat="1" ht="25.5" customHeight="1" x14ac:dyDescent="0.2">
      <c r="A61" s="25"/>
      <c r="B61" s="708"/>
      <c r="C61" s="709"/>
      <c r="D61" s="150" t="s">
        <v>73</v>
      </c>
      <c r="E61" s="710"/>
      <c r="F61" s="710"/>
      <c r="G61" s="710"/>
      <c r="H61" s="710"/>
      <c r="I61" s="710"/>
      <c r="J61" s="709"/>
      <c r="K61" s="85"/>
      <c r="L61"/>
      <c r="M61"/>
      <c r="N61"/>
    </row>
    <row r="62" spans="1:14" s="6" customFormat="1" ht="25.5" customHeight="1" x14ac:dyDescent="0.2">
      <c r="A62" s="25"/>
      <c r="B62" s="708"/>
      <c r="C62" s="709"/>
      <c r="D62" s="150" t="s">
        <v>73</v>
      </c>
      <c r="E62" s="710"/>
      <c r="F62" s="710"/>
      <c r="G62" s="710"/>
      <c r="H62" s="710"/>
      <c r="I62" s="710"/>
      <c r="J62" s="709"/>
      <c r="K62" s="85"/>
      <c r="L62"/>
      <c r="M62"/>
      <c r="N62"/>
    </row>
    <row r="63" spans="1:14" s="6" customFormat="1" ht="25.5" customHeight="1" x14ac:dyDescent="0.2">
      <c r="A63" s="25"/>
      <c r="B63" s="708"/>
      <c r="C63" s="709"/>
      <c r="D63" s="150" t="s">
        <v>73</v>
      </c>
      <c r="E63" s="710"/>
      <c r="F63" s="710"/>
      <c r="G63" s="710"/>
      <c r="H63" s="710"/>
      <c r="I63" s="710"/>
      <c r="J63" s="709"/>
      <c r="K63" s="85"/>
      <c r="L63"/>
      <c r="M63"/>
      <c r="N63"/>
    </row>
    <row r="64" spans="1:14" s="6" customFormat="1" ht="25.5" customHeight="1" x14ac:dyDescent="0.2">
      <c r="A64" s="25"/>
      <c r="B64" s="708"/>
      <c r="C64" s="709"/>
      <c r="D64" s="150" t="s">
        <v>73</v>
      </c>
      <c r="E64" s="710"/>
      <c r="F64" s="710"/>
      <c r="G64" s="710"/>
      <c r="H64" s="710"/>
      <c r="I64" s="710"/>
      <c r="J64" s="709"/>
      <c r="K64" s="85"/>
      <c r="L64"/>
      <c r="M64"/>
      <c r="N64"/>
    </row>
    <row r="65" spans="1:14" s="17" customFormat="1" ht="11.25" customHeight="1" x14ac:dyDescent="0.2">
      <c r="A65" s="19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/>
      <c r="M65"/>
      <c r="N65"/>
    </row>
    <row r="66" spans="1:14" ht="11.25" hidden="1" customHeight="1" x14ac:dyDescent="0.2"/>
    <row r="67" spans="1:14" ht="11.25" hidden="1" customHeight="1" x14ac:dyDescent="0.2"/>
    <row r="68" spans="1:14" ht="11.25" hidden="1" customHeight="1" x14ac:dyDescent="0.2"/>
    <row r="69" spans="1:14" ht="11.25" hidden="1" customHeight="1" x14ac:dyDescent="0.2"/>
    <row r="70" spans="1:14" ht="11.25" hidden="1" customHeight="1" x14ac:dyDescent="0.2"/>
    <row r="71" spans="1:14" ht="11.25" hidden="1" customHeight="1" x14ac:dyDescent="0.2"/>
    <row r="72" spans="1:14" ht="11.25" hidden="1" customHeight="1" x14ac:dyDescent="0.2"/>
    <row r="73" spans="1:14" ht="11.25" hidden="1" customHeight="1" x14ac:dyDescent="0.2"/>
    <row r="74" spans="1:14" ht="11.25" hidden="1" customHeight="1" x14ac:dyDescent="0.2"/>
    <row r="75" spans="1:14" ht="11.25" hidden="1" customHeight="1" x14ac:dyDescent="0.2"/>
    <row r="76" spans="1:14" ht="11.25" hidden="1" customHeight="1" x14ac:dyDescent="0.2"/>
    <row r="77" spans="1:14" ht="11.25" hidden="1" customHeight="1" x14ac:dyDescent="0.2"/>
    <row r="78" spans="1:14" ht="11.25" hidden="1" customHeight="1" x14ac:dyDescent="0.2"/>
    <row r="79" spans="1:14" ht="11.25" hidden="1" customHeight="1" x14ac:dyDescent="0.2"/>
    <row r="80" spans="1:14" ht="11.25" hidden="1" customHeight="1" x14ac:dyDescent="0.2"/>
    <row r="81" ht="11.25" hidden="1" customHeight="1" x14ac:dyDescent="0.2"/>
    <row r="82" ht="11.25" hidden="1" customHeight="1" x14ac:dyDescent="0.2"/>
    <row r="83" ht="11.25" hidden="1" customHeight="1" x14ac:dyDescent="0.2"/>
    <row r="84" ht="11.25" hidden="1" customHeight="1" x14ac:dyDescent="0.2"/>
    <row r="85" ht="11.25" hidden="1" customHeight="1" x14ac:dyDescent="0.2"/>
    <row r="86" ht="11.25" hidden="1" customHeight="1" x14ac:dyDescent="0.2"/>
    <row r="87" ht="11.25" hidden="1" customHeight="1" x14ac:dyDescent="0.2"/>
    <row r="88" ht="11.25" hidden="1" customHeight="1" x14ac:dyDescent="0.2"/>
    <row r="89" ht="11.25" hidden="1" customHeight="1" x14ac:dyDescent="0.2"/>
    <row r="90" ht="11.25" hidden="1" customHeight="1" x14ac:dyDescent="0.2"/>
    <row r="91" ht="11.25" hidden="1" customHeight="1" x14ac:dyDescent="0.2"/>
    <row r="92" ht="11.25" hidden="1" customHeight="1" x14ac:dyDescent="0.2"/>
    <row r="93" ht="11.25" hidden="1" customHeight="1" x14ac:dyDescent="0.2"/>
    <row r="94" ht="11.25" hidden="1" customHeight="1" x14ac:dyDescent="0.2"/>
    <row r="95" x14ac:dyDescent="0.2"/>
  </sheetData>
  <sheetProtection algorithmName="SHA-512" hashValue="BMQRdg1cO5LpGRltF9oNw1DgiULgLwTsUmnffMq2FckAh2HfCpzy33l0ezMOQOghuIJLn1h/ZmbBG22ZHmJF1g==" saltValue="Uw5gSraAWF4hjJ3XZq7e0g==" spinCount="100000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7">
    <mergeCell ref="B44:F44"/>
    <mergeCell ref="B45:F45"/>
    <mergeCell ref="B1:J1"/>
    <mergeCell ref="B29:F29"/>
    <mergeCell ref="B30:F30"/>
    <mergeCell ref="B36:F36"/>
    <mergeCell ref="B37:F37"/>
    <mergeCell ref="B43:F43"/>
    <mergeCell ref="B39:F39"/>
    <mergeCell ref="B40:J40"/>
    <mergeCell ref="B16:F16"/>
    <mergeCell ref="B9:J9"/>
    <mergeCell ref="B10:J10"/>
    <mergeCell ref="B12:J12"/>
    <mergeCell ref="B35:F35"/>
    <mergeCell ref="B31:F31"/>
    <mergeCell ref="B57:J57"/>
    <mergeCell ref="E58:J58"/>
    <mergeCell ref="G55:I55"/>
    <mergeCell ref="B21:F21"/>
    <mergeCell ref="B63:C63"/>
    <mergeCell ref="B41:F41"/>
    <mergeCell ref="B34:F34"/>
    <mergeCell ref="E61:J61"/>
    <mergeCell ref="B58:C58"/>
    <mergeCell ref="B59:C59"/>
    <mergeCell ref="B61:C61"/>
    <mergeCell ref="B60:C60"/>
    <mergeCell ref="E60:J60"/>
    <mergeCell ref="E59:J59"/>
    <mergeCell ref="G53:I54"/>
    <mergeCell ref="B42:F42"/>
    <mergeCell ref="B64:C64"/>
    <mergeCell ref="E63:J63"/>
    <mergeCell ref="E64:J64"/>
    <mergeCell ref="E62:J62"/>
    <mergeCell ref="B62:C62"/>
    <mergeCell ref="B46:F46"/>
    <mergeCell ref="I3:J3"/>
    <mergeCell ref="B4:E4"/>
    <mergeCell ref="I4:J4"/>
    <mergeCell ref="B3:E3"/>
    <mergeCell ref="B38:F38"/>
    <mergeCell ref="G7:J7"/>
    <mergeCell ref="B8:E8"/>
    <mergeCell ref="G8:J8"/>
    <mergeCell ref="I6:J6"/>
    <mergeCell ref="B5:G5"/>
    <mergeCell ref="I5:J5"/>
    <mergeCell ref="B6:G6"/>
    <mergeCell ref="B7:E7"/>
    <mergeCell ref="B13:F13"/>
    <mergeCell ref="B15:F15"/>
    <mergeCell ref="B33:J33"/>
    <mergeCell ref="B14:F14"/>
    <mergeCell ref="B20:F20"/>
    <mergeCell ref="B27:F27"/>
    <mergeCell ref="B32:F32"/>
    <mergeCell ref="B28:F28"/>
    <mergeCell ref="B19:J19"/>
    <mergeCell ref="B17:F17"/>
    <mergeCell ref="B18:F18"/>
    <mergeCell ref="B26:J26"/>
    <mergeCell ref="B25:F25"/>
    <mergeCell ref="B22:F22"/>
    <mergeCell ref="B23:F23"/>
    <mergeCell ref="B24:F24"/>
  </mergeCells>
  <phoneticPr fontId="0" type="noConversion"/>
  <dataValidations disablePrompts="1" count="7">
    <dataValidation type="custom" allowBlank="1" showInputMessage="1" showErrorMessage="1" error="Elije una sola opción en los parámetros de evaluación" sqref="H14:J15 G14 K14:K16">
      <formula1>COUNTIF($G$14:$J$14,G14)=1</formula1>
    </dataValidation>
    <dataValidation type="custom" allowBlank="1" showInputMessage="1" showErrorMessage="1" error="Elije una sola opción en los parámetros de evaluación" sqref="G17:K17">
      <formula1>COUNTIF($G$17:$J$17,G17)=1</formula1>
    </dataValidation>
    <dataValidation type="custom" allowBlank="1" showInputMessage="1" showErrorMessage="1" error="Elije una sola opción en los parámetros de evaluación" sqref="G18:K18">
      <formula1>COUNTIF($G$18:$J$18,G18)=1</formula1>
    </dataValidation>
    <dataValidation type="custom" allowBlank="1" showInputMessage="1" showErrorMessage="1" error="Elije una sola opción en los parámetros de evaluación" sqref="G21:J25 G28:J32 G35:J39 G42:J46">
      <formula1>COUNTIF($G21:$J21,G21)=1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8:C64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5">
      <formula1>COUNTIF($G$15:$J$15,G15)=1</formula1>
    </dataValidation>
    <dataValidation type="custom" allowBlank="1" showInputMessage="1" showErrorMessage="1" error="Elije una sola opción en los parámetros de evaluación" sqref="G16:J16">
      <formula1>COUNTIF($G$16:$J$16,G16)=1</formula1>
    </dataValidation>
  </dataValidations>
  <printOptions horizontalCentered="1" verticalCentered="1"/>
  <pageMargins left="0.15748031496062992" right="0.15748031496062992" top="0.41" bottom="2.08" header="0.15748031496062992" footer="0"/>
  <pageSetup scale="41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82</vt:i4>
      </vt:variant>
    </vt:vector>
  </HeadingPairs>
  <TitlesOfParts>
    <vt:vector size="93" baseType="lpstr">
      <vt:lpstr>MET-INDIVIDUALES</vt:lpstr>
      <vt:lpstr>ACT.EXT.</vt:lpstr>
      <vt:lpstr>APOR.DEST.</vt:lpstr>
      <vt:lpstr>HAB.SOCIOCOG_Sup-Jerar</vt:lpstr>
      <vt:lpstr>CRIT.PRINC RECT_Sup-Jerar</vt:lpstr>
      <vt:lpstr>CRIT.PRINC RECT_3°-Eval</vt:lpstr>
      <vt:lpstr>MET-INSTITUCIONALES</vt:lpstr>
      <vt:lpstr>RES.CAPACITACION</vt:lpstr>
      <vt:lpstr>HAB.SOCIOCOG_AUTO</vt:lpstr>
      <vt:lpstr>RESULTADO FINAL</vt:lpstr>
      <vt:lpstr>tablas de calculo</vt:lpstr>
      <vt:lpstr>_VAL2</vt:lpstr>
      <vt:lpstr>_VAL3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'CRIT.PRINC RECT_3°-Eval'!Área_de_impresión</vt:lpstr>
      <vt:lpstr>'CRIT.PRINC RECT_Sup-Jerar'!Área_de_impresión</vt:lpstr>
      <vt:lpstr>HAB.SOCIOCOG_AUTO!Área_de_impresión</vt:lpstr>
      <vt:lpstr>'HAB.SOCIOCOG_Sup-Jerar'!Área_de_impresión</vt:lpstr>
      <vt:lpstr>'MET-INDIVIDUALES'!Área_de_impresión</vt:lpstr>
      <vt:lpstr>'MET-INSTITUCIONALES'!Área_de_impresión</vt:lpstr>
      <vt:lpstr>RES.CAPACITACION!Área_de_impresión</vt:lpstr>
      <vt:lpstr>'RESULTADO FINAL'!Área_de_impresión</vt:lpstr>
      <vt:lpstr>'tablas de calculo'!Área_de_impresión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metascolecda1</vt:lpstr>
      <vt:lpstr>metascolecda2</vt:lpstr>
      <vt:lpstr>metascolecda3</vt:lpstr>
      <vt:lpstr>metascolecda4</vt:lpstr>
      <vt:lpstr>metascolecda5</vt:lpstr>
      <vt:lpstr>metasindida1</vt:lpstr>
      <vt:lpstr>metasindida2</vt:lpstr>
      <vt:lpstr>metasindida3</vt:lpstr>
      <vt:lpstr>metasindida4</vt:lpstr>
      <vt:lpstr>metasindida5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123</cp:lastModifiedBy>
  <cp:lastPrinted>2023-06-07T02:33:51Z</cp:lastPrinted>
  <dcterms:created xsi:type="dcterms:W3CDTF">2004-09-01T14:59:30Z</dcterms:created>
  <dcterms:modified xsi:type="dcterms:W3CDTF">2024-01-25T19:16:40Z</dcterms:modified>
</cp:coreProperties>
</file>